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activeTab="7"/>
  </bookViews>
  <sheets>
    <sheet name="прил.1" sheetId="1" r:id="rId1"/>
    <sheet name="прил.2" sheetId="2" r:id="rId2"/>
    <sheet name="прил." sheetId="3" state="hidden" r:id="rId3"/>
    <sheet name="прил.3" sheetId="4" state="hidden" r:id="rId4"/>
    <sheet name="прил.4" sheetId="5" state="hidden" r:id="rId5"/>
    <sheet name="прил.5" sheetId="6" r:id="rId6"/>
    <sheet name="прил.6" sheetId="7" r:id="rId7"/>
    <sheet name="прил.7" sheetId="8" r:id="rId8"/>
    <sheet name="Приложение 8 " sheetId="9" state="hidden" r:id="rId9"/>
    <sheet name="прил.9" sheetId="10" state="hidden" r:id="rId10"/>
    <sheet name="прил.10" sheetId="11" state="hidden" r:id="rId11"/>
    <sheet name="прил.11" sheetId="12" state="hidden" r:id="rId12"/>
  </sheets>
  <definedNames>
    <definedName name="_xlnm.Print_Area" localSheetId="2">'прил.'!$A$1:$E$43</definedName>
    <definedName name="_xlnm.Print_Area" localSheetId="0">'прил.1'!$A$1:$E$43</definedName>
    <definedName name="_xlnm.Print_Area" localSheetId="10">'прил.10'!$A$2:$E$40</definedName>
    <definedName name="_xlnm.Print_Area" localSheetId="1">'прил.2'!$A$3:$E$68</definedName>
    <definedName name="_xlnm.Print_Area" localSheetId="7">'прил.7'!$A$1:$I$258</definedName>
    <definedName name="_xlnm.Print_Area" localSheetId="9">'прил.9'!$A$1:$F$39</definedName>
    <definedName name="_xlnm.Print_Area" localSheetId="8">'Приложение 8 '!$A$2:$I$83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<sst xmlns="http://schemas.openxmlformats.org/spreadsheetml/2006/main" count="2301" uniqueCount="645">
  <si>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</si>
  <si>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</si>
  <si>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</si>
  <si>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</si>
  <si>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</si>
  <si>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</si>
  <si>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</si>
  <si>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</si>
  <si>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</si>
  <si>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</si>
  <si>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</si>
  <si>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</si>
  <si>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 и иных сумм в возмещение ущерба, зачисляемые в бюджеты городских поселений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</si>
  <si>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</si>
  <si>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</si>
  <si>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</si>
  <si>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</si>
  <si>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</si>
  <si>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</si>
  <si>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</si>
  <si>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</si>
  <si>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</si>
  <si>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</si>
  <si>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</si>
  <si>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</si>
  <si>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</si>
  <si>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</si>
  <si>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</si>
  <si>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</si>
  <si>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</si>
  <si>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</si>
  <si>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</si>
  <si>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</si>
  <si>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</si>
  <si>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</si>
  <si>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13</t>
  </si>
  <si>
    <t>01 03 01 00 13 0000 710</t>
  </si>
  <si>
    <t>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</si>
  <si>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</si>
  <si>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</si>
  <si>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</si>
  <si>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 xml:space="preserve">       1 11 02033 13 0000 120</t>
  </si>
  <si>
    <t>Доходы от размещения временно свободных средств бюджетов городских поселений</t>
  </si>
  <si>
    <t xml:space="preserve">      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</si>
  <si>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</si>
  <si>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</si>
  <si>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</si>
  <si>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</si>
  <si>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</si>
  <si>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</si>
  <si>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</si>
  <si>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     1 13 02995 13 0000 130</t>
  </si>
  <si>
    <t>Прочие доходы от компенсации затрат бюджетов городских поселений</t>
  </si>
  <si>
    <t xml:space="preserve">       1 14 02052 13 0000 410</t>
  </si>
  <si>
    <t xml:space="preserve">      1 14 02053 13 0000 410</t>
  </si>
  <si>
    <t xml:space="preserve">      1 14 06013 13 0000 430</t>
  </si>
  <si>
    <t xml:space="preserve">     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</si>
  <si>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</si>
  <si>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    1 16 18050 13 0000 140</t>
  </si>
  <si>
    <t>Денежные взыскания (штрафы) за нарушение бюджетного законодательства (в части бюджетов городских поселений)</t>
  </si>
  <si>
    <t xml:space="preserve">     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</si>
  <si>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</si>
  <si>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     1 16 23052 13 0000 140</t>
  </si>
  <si>
    <t>Доходы от возмещения ущерба при возникновении иных страховых случаев , когда выгодоприобретателями выступают получатели средств бюджетов городских поселений</t>
  </si>
  <si>
    <t xml:space="preserve">      1 16 90050 13 0000 140</t>
  </si>
  <si>
    <t xml:space="preserve">      1 17 01050 13 0000 180</t>
  </si>
  <si>
    <t>Невыясненные поступления, зачисляемые в бюджеты городских поселений</t>
  </si>
  <si>
    <t xml:space="preserve">      1 17 02020 13 0000 180</t>
  </si>
  <si>
    <t xml:space="preserve">      1 17 05050 13 0000 180</t>
  </si>
  <si>
    <t>Прочие неналоговые доходы бюджетов городских поселений</t>
  </si>
  <si>
    <t xml:space="preserve">      1 17 14030 13 0000 180</t>
  </si>
  <si>
    <t>Средства самообложения граждан, зачисляемые в бюджеты городских поселений</t>
  </si>
  <si>
    <t xml:space="preserve">      2 08 05000 13 0000 180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</si>
  <si>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</si>
  <si>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</si>
  <si>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</si>
  <si>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Прочие субвенции бюджетам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</si>
  <si>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</si>
  <si>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</si>
  <si>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</si>
  <si>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</si>
  <si>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</si>
  <si>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</si>
  <si>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</si>
  <si>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  </t>
  </si>
  <si>
    <t>01 05 02 01 13 0000 510</t>
  </si>
  <si>
    <t>01 05 02 01 13 0000 610</t>
  </si>
  <si>
    <t>Субсидии бюджетным учреждениям на иные цели</t>
  </si>
  <si>
    <t xml:space="preserve">Образование </t>
  </si>
  <si>
    <t>Социальная политика</t>
  </si>
  <si>
    <t>Выплаты почетным гражданам</t>
  </si>
  <si>
    <t>Физическая культура и спорт</t>
  </si>
  <si>
    <t>Обеспечение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</si>
  <si>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Средства массовой информации</t>
  </si>
  <si>
    <t>Обслуживание государственного и муниципального долга</t>
  </si>
  <si>
    <t>Администрация города Белозерск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</si>
  <si>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</si>
  <si>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</si>
  <si>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</si>
  <si>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</si>
  <si>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</si>
  <si>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1 11 05035 13 0000 120</t>
  </si>
  <si>
    <t>1 11 09045 13 0000 120</t>
  </si>
  <si>
    <t>1 13 02995 13 0000 130</t>
  </si>
  <si>
    <t>1 14 02052 13 0000 410</t>
  </si>
  <si>
    <t>1 14 02053 13 0000 410</t>
  </si>
  <si>
    <t>1 17 01050 13 0000 180</t>
  </si>
  <si>
    <t>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</si>
  <si>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</si>
  <si>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</si>
  <si>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</si>
  <si>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</si>
  <si>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</si>
  <si>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</si>
  <si>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</si>
  <si>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</si>
  <si>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</si>
  <si>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</si>
  <si>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</si>
  <si>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</si>
  <si>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</si>
  <si>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</si>
  <si>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</si>
  <si>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</si>
  <si>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</si>
  <si>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</si>
  <si>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</si>
  <si>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</si>
  <si>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</si>
  <si>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</si>
  <si>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</si>
  <si>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</si>
  <si>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</si>
  <si>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</si>
  <si>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</si>
  <si>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</si>
  <si>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>Норматив отчислений в процентах</t>
  </si>
  <si>
    <t xml:space="preserve">  распределения  отчислений  доходов от уплаты налогов (сборов) и иных  неналоговых доходов </t>
  </si>
  <si>
    <t>Наименование доходов бюджета поселения</t>
  </si>
  <si>
    <t>Администрация города Белозерск                   ИНН 3503010522</t>
  </si>
  <si>
    <t>Код</t>
  </si>
  <si>
    <t>Код классификации источников внутреннего финансирования дефицита бюджетов РФ</t>
  </si>
  <si>
    <t xml:space="preserve">          Перечень   главных администраторов источников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</si>
  <si>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</si>
  <si>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</si>
  <si>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</si>
  <si>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</si>
  <si>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</si>
  <si>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</si>
  <si>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</si>
  <si>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</si>
  <si>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</si>
  <si>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</si>
  <si>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</si>
  <si>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</si>
  <si>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</si>
  <si>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</si>
  <si>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</si>
  <si>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</si>
  <si>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</si>
  <si>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</si>
  <si>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</si>
  <si>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</si>
  <si>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Социальное обеспечение населения</t>
  </si>
  <si>
    <t>ФИЗИЧЕСКАЯ КУЛЬТУРА И СПОРТ</t>
  </si>
  <si>
    <t>Физическая 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</si>
  <si>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</si>
  <si>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</si>
  <si>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</si>
  <si>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</si>
  <si>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</si>
  <si>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</si>
  <si>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</si>
  <si>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</si>
  <si>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</si>
  <si>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</si>
  <si>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</si>
  <si>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</si>
  <si>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</si>
  <si>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</si>
  <si>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</si>
  <si>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</si>
  <si>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</si>
  <si>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</si>
  <si>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</si>
  <si>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</si>
  <si>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</si>
  <si>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Иные закупки товаров, работ и услуг для государственных (муниципальных) нужд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</si>
  <si>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</si>
  <si>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</si>
  <si>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</si>
  <si>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</si>
  <si>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</si>
  <si>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</si>
  <si>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</si>
  <si>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</si>
  <si>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</si>
  <si>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</si>
  <si>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</si>
  <si>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</si>
  <si>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</si>
  <si>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Поддержка жилищного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</si>
  <si>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</si>
  <si>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</si>
  <si>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</si>
  <si>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</si>
  <si>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</si>
  <si>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</si>
  <si>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</si>
  <si>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</si>
  <si>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</si>
  <si>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</si>
  <si>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</si>
  <si>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1 11 05075 13 0000 120</t>
  </si>
  <si>
    <t>Условно утверждаемые расходы городского бюджета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</si>
  <si>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</si>
  <si>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</si>
  <si>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</si>
  <si>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</si>
  <si>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осуществление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 оздоровительных и спортивных мероприятий поселения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</si>
  <si>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</si>
  <si>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</si>
  <si>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</si>
  <si>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</si>
  <si>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</si>
  <si>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</si>
  <si>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</si>
  <si>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</si>
  <si>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</si>
  <si>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</si>
  <si>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</si>
  <si>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</si>
  <si>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</si>
  <si>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</si>
  <si>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</si>
  <si>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</si>
  <si>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</si>
  <si>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</si>
  <si>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</si>
  <si>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в бюджет муниципального образования «Город Белозерск» на 2018 год и плановый период 2019 и 2020 годов</t>
  </si>
  <si>
    <t>главного
администратора доходов</t>
  </si>
  <si>
    <t>видов (подвидов) доходов бюджета муниципального образования</t>
  </si>
  <si>
    <t>156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</si>
  <si>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</si>
  <si>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</si>
  <si>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</si>
  <si>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</si>
  <si>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</si>
  <si>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</si>
  <si>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</si>
  <si>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</si>
  <si>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</si>
  <si>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</si>
  <si>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</si>
  <si>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</si>
  <si>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</si>
  <si>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</si>
  <si>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</si>
  <si>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 xml:space="preserve"> Выплаты почетным гражданам</t>
  </si>
  <si>
    <t>Иные выплаты населению</t>
  </si>
  <si>
    <t xml:space="preserve"> Иные выплаты населению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</si>
  <si>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</si>
  <si>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</si>
  <si>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</si>
  <si>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</si>
  <si>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</si>
  <si>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</si>
  <si>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</si>
  <si>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</si>
  <si>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</si>
  <si>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</si>
  <si>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>на 2018 год и плановый период</t>
  </si>
  <si>
    <t>2019-2020 годов"</t>
  </si>
  <si>
    <t>"О бюджете муниципального</t>
  </si>
  <si>
    <t>образования "город Белозерск</t>
  </si>
  <si>
    <t>Нормативы</t>
  </si>
  <si>
    <t xml:space="preserve"> Приложение 3</t>
  </si>
  <si>
    <t xml:space="preserve">        </t>
  </si>
  <si>
    <t>91000S2270</t>
  </si>
  <si>
    <t>внутреннего финансирования дефицита бюджета муниципального образования</t>
  </si>
  <si>
    <r>
      <t xml:space="preserve">                                         </t>
    </r>
    <r>
      <rPr>
        <b/>
        <i/>
        <sz val="14"/>
        <rFont val="Times New Roman"/>
        <family val="1"/>
      </rPr>
      <t xml:space="preserve">   АДМИНИСТРАЦИЯ      ГОРОДА         БЕЛОЗЕРСК</t>
    </r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</si>
  <si>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</si>
  <si>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</si>
  <si>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</si>
  <si>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</si>
  <si>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</si>
  <si>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</si>
  <si>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</si>
  <si>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Перечень и коды главных администраторов доходов бюджета муниципального образования «Город Белозерск» </t>
  </si>
  <si>
    <t>Возмещение потерь сельскохозяйственного производства, связанных с изъятием сельскохозяйственных угодий, расположенных на территории городских поселений (по обязательствам возникшим до 1 января 2008 года)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</si>
  <si>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</si>
  <si>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</si>
  <si>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22.12.2017 №79</t>
  </si>
  <si>
    <t>от ________________года №___________</t>
  </si>
  <si>
    <t xml:space="preserve">       1 11 05075 13 0000 120</t>
  </si>
  <si>
    <t>от ________________года № ______</t>
  </si>
  <si>
    <t>от _________________года №_______</t>
  </si>
  <si>
    <t>от ________________года №_______</t>
  </si>
  <si>
    <t>от ________________года № 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</si>
  <si>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</si>
  <si>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</si>
  <si>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</si>
  <si>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</si>
  <si>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1 11 05025 13 0000 120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</si>
  <si>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</si>
  <si>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</si>
  <si>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</si>
  <si>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</si>
  <si>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</si>
  <si>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</si>
  <si>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</si>
  <si>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</si>
  <si>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</si>
  <si>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</si>
  <si>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</si>
  <si>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</si>
  <si>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</si>
  <si>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</si>
  <si>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</si>
  <si>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</si>
  <si>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</si>
  <si>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образования "Город Белозерск"</t>
  </si>
  <si>
    <t>25 0 00 00000</t>
  </si>
  <si>
    <t xml:space="preserve">                                    от __________________ № ______</t>
  </si>
  <si>
    <t xml:space="preserve">                                    к решению Совета города Белозерск</t>
  </si>
  <si>
    <t xml:space="preserve">                                     к решению Совета города Белозерск</t>
  </si>
  <si>
    <t xml:space="preserve">                                    "О бюджете муниципального </t>
  </si>
  <si>
    <t xml:space="preserve">                                     образования "Город  Белозерск" на 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</si>
  <si>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</si>
  <si>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</si>
  <si>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</si>
  <si>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</si>
  <si>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</si>
  <si>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</si>
  <si>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</si>
  <si>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2021 год</t>
  </si>
  <si>
    <t>от _____________№____</t>
  </si>
  <si>
    <t>2021год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</si>
  <si>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</si>
  <si>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</si>
  <si>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2 02 15002 13 0000 150</t>
  </si>
  <si>
    <t>2 02 29999 13 0000 150</t>
  </si>
  <si>
    <t>2 02 40014 13 0000 150</t>
  </si>
  <si>
    <t>156 2 02 29999 13 0000 150</t>
  </si>
  <si>
    <t>156 2 02 35118 13 0000 150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</si>
  <si>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</si>
  <si>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2 02 27112 13 0000 150</t>
  </si>
  <si>
    <t>2 02 35118 13 0000 150</t>
  </si>
  <si>
    <t>2 02 39999 13 0000 150</t>
  </si>
  <si>
    <t>2 07 05020 13 0000 150</t>
  </si>
  <si>
    <t>2 08 05000 13 0000 150</t>
  </si>
  <si>
    <t>156 2 02 15001 13 0000 150</t>
  </si>
  <si>
    <t>156 2 07 0502013 0000 150</t>
  </si>
  <si>
    <t>2 18 05010 13 0000 150</t>
  </si>
  <si>
    <t>2 18 05030 13 0000 150</t>
  </si>
  <si>
    <t>2 02 25555 13 0000 150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</si>
  <si>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</si>
  <si>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</si>
  <si>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</si>
  <si>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</si>
  <si>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</si>
  <si>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</si>
  <si>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</si>
  <si>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</si>
  <si>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</si>
  <si>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</si>
  <si>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</si>
  <si>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</si>
  <si>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</si>
  <si>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</si>
  <si>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</si>
  <si>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</si>
  <si>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</si>
  <si>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</si>
  <si>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</si>
  <si>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</si>
  <si>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</si>
  <si>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</si>
  <si>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</si>
  <si>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</si>
  <si>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</si>
  <si>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</si>
  <si>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</si>
  <si>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</si>
  <si>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</si>
  <si>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</si>
  <si>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Белозерск" Белозерского муниципального района Вологодской области на 2019-2022 годы"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</si>
  <si>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</si>
  <si>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</si>
  <si>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</si>
  <si>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</si>
  <si>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</si>
  <si>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</si>
  <si>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</si>
  <si>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</si>
  <si>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</si>
  <si>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</si>
  <si>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</si>
  <si>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</si>
  <si>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</si>
  <si>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</si>
  <si>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</si>
  <si>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</si>
  <si>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</si>
  <si>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</si>
  <si>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156 04 09 39 0 04 20300 244</t>
  </si>
  <si>
    <t>Приложение 2</t>
  </si>
  <si>
    <t>Приложение 1</t>
  </si>
  <si>
    <t>2022год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</si>
  <si>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</si>
  <si>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</si>
  <si>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</si>
  <si>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1 16 10123 01 0002 140</t>
  </si>
  <si>
    <t>1 16 10123 01 0001 140</t>
  </si>
  <si>
    <t>1 16 02020 02 0000 140</t>
  </si>
  <si>
    <t>1 16 07010 13 0000 140</t>
  </si>
  <si>
    <t>1 16 10061 13 0000 140</t>
  </si>
  <si>
    <t>1 16 01194 01 0000 140</t>
  </si>
  <si>
    <t>1 16 01154 01 0000 140</t>
  </si>
  <si>
    <t>1 16 01157 01 0000 140</t>
  </si>
  <si>
    <t>1 16 10081 13 0000 140</t>
  </si>
  <si>
    <t>1 16 10031 13 0000 140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</si>
  <si>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</si>
  <si>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</si>
  <si>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</si>
  <si>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</si>
  <si>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</si>
  <si>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2 02 45390 13 0000 150</t>
  </si>
  <si>
    <t>156 2 04 05020 13 0000 150</t>
  </si>
  <si>
    <t>2 04 05020 13 0000 150</t>
  </si>
  <si>
    <t>156 2 02  45390 13 0000 150</t>
  </si>
  <si>
    <t xml:space="preserve"> Межбюджетные трансферты, передаваемые бюджетам городских поселений на финансовое обеспечение дорожной деятельности
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</si>
  <si>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</si>
  <si>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поселений
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</si>
  <si>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</si>
  <si>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1 16 10100 13 0000 140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</si>
  <si>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
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</si>
  <si>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</si>
  <si>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</si>
  <si>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районаВологодской области на 2019-2024 годы"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</si>
  <si>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 Вологодской области на 2019-2024 годы"</t>
  </si>
  <si>
    <t>41 0 04 00000</t>
  </si>
  <si>
    <t>Основное мероприятие "Межевание дворовых территорий,территорий общего пользования"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</si>
  <si>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</si>
  <si>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</si>
  <si>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</si>
  <si>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</si>
  <si>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</si>
  <si>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</si>
  <si>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</si>
  <si>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</si>
  <si>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</si>
  <si>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</si>
  <si>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</si>
  <si>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</si>
  <si>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</si>
  <si>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</si>
  <si>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</si>
  <si>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"Приложение 10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</si>
  <si>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</si>
  <si>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</si>
  <si>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2 02 49999 13 0000 150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</si>
  <si>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</si>
  <si>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</si>
  <si>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</si>
  <si>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Основное мероприятие "Благоустройство Мемориального комплекса парка Победа"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</si>
  <si>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</si>
  <si>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</si>
  <si>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</si>
  <si>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</si>
  <si>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</si>
  <si>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</si>
  <si>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Основное мероприятие "Разработка проекта для участия во Всероссийском конкурсе лучших проектов создания комфортной городской среды в исторических поселениях и малых городах"</t>
  </si>
  <si>
    <t>01 02 01 00 13 0000 710</t>
  </si>
  <si>
    <t>01 02 01 00 13 0000 810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</si>
  <si>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</si>
  <si>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</si>
  <si>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</si>
  <si>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</si>
  <si>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</si>
  <si>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</si>
  <si>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</si>
  <si>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</si>
  <si>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</si>
  <si>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</si>
  <si>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</si>
  <si>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</si>
  <si>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</si>
  <si>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</si>
  <si>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</si>
  <si>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</si>
  <si>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</si>
  <si>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</si>
  <si>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</si>
  <si>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156 04 09 39 0 06 20300 244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</si>
  <si>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</si>
  <si>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</si>
  <si>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</si>
  <si>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</si>
  <si>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</si>
  <si>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</si>
  <si>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156 2 02 45390 13 0000 150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</si>
  <si>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</si>
  <si>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</si>
  <si>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</si>
  <si>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</si>
  <si>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</si>
  <si>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</si>
  <si>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2 02 36900 13 0000 150</t>
  </si>
  <si>
    <t>Единая субвенция бюджетам городских поселений из бюджета субъекта Российской Федерации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</si>
  <si>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</si>
  <si>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</si>
  <si>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156 1 16 10032 13 0000 140</t>
  </si>
  <si>
    <t>156 04 09 39 0 01  S1350 612</t>
  </si>
  <si>
    <t>39001S1350</t>
  </si>
  <si>
    <t>2 18 60010 13 0000 150</t>
  </si>
  <si>
    <t>Основное мероприятие "Реализация проекта "Моя Белозерская набережная"</t>
  </si>
  <si>
    <t xml:space="preserve">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</si>
  <si>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                                                                                           </t>
  </si>
  <si>
    <t>на 2021 год и плановый период</t>
  </si>
  <si>
    <t>2022-2023 годов"</t>
  </si>
  <si>
    <t xml:space="preserve">  на 2021 год и плановый период 2022 и 2023 годов</t>
  </si>
  <si>
    <t>2023год</t>
  </si>
  <si>
    <t>Приложение 3</t>
  </si>
  <si>
    <t>и закрепляемые за ними виды (подвиды) доходов на 2021 год и плановый период 2022 и 2023 годы</t>
  </si>
  <si>
    <t xml:space="preserve"> «Город Белозерск» на 2021год и плановый период 2022 и 2023 годов</t>
  </si>
  <si>
    <t xml:space="preserve">     расходов бюджета на 2021 год  и плановый период 2022 и 2023 годов</t>
  </si>
  <si>
    <t>2023 год</t>
  </si>
  <si>
    <t>к решению Совета города Белозерск " О  бюджете муниципального образования  «Город  Белозерск» на 2021 год и плановый период 2022 и 2023 годов"</t>
  </si>
  <si>
    <t>на 2021 год и плановый период 2022  и 2023 годов</t>
  </si>
  <si>
    <t xml:space="preserve">                     полномочий по вопросам  местного значения  на 2021 год                                        </t>
  </si>
  <si>
    <t xml:space="preserve">                                     2021 год и плановый период 2022-2023 годов"</t>
  </si>
  <si>
    <t xml:space="preserve"> муниципального образования "Город Белозерск" на 2021 и плановый период 2022 и 2023 годов</t>
  </si>
  <si>
    <t>от ______________№ ______</t>
  </si>
  <si>
    <t>муниципального образования «Город Белозерск» на 2021год и плановый период 2022 и 2023 годов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</si>
  <si>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</si>
  <si>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</si>
  <si>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</si>
  <si>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</si>
  <si>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</si>
  <si>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</si>
  <si>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</si>
  <si>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</si>
  <si>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</si>
  <si>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</si>
  <si>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        в ведомственной структуре  расходов на 2021 год и плановый период 2022 и 2023 годы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</si>
  <si>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</si>
  <si>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</si>
  <si>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>на реализацию муниципальных  программна 2021 год и плановый период 2022 и 2023 годов</t>
  </si>
  <si>
    <t xml:space="preserve">                                            РАСПРЕДЕЛЕНИЕ БЮДЖЕТНЫХ АССИГНОВАНИЙ</t>
  </si>
  <si>
    <t xml:space="preserve"> Приложение 9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</si>
  <si>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</si>
  <si>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</si>
  <si>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</si>
  <si>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</si>
  <si>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</si>
  <si>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</si>
  <si>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156 2 02 25243 13 0000 150</t>
  </si>
  <si>
    <t>156 2 02 45424 13 0000 150</t>
  </si>
  <si>
    <t>2 02 25243 13 0000 150</t>
  </si>
  <si>
    <t>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</si>
  <si>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</si>
  <si>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</si>
  <si>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</si>
  <si>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1 11 05314 13 0000 120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</si>
  <si>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</si>
  <si>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</si>
  <si>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 МО "Город Белозерск" Белозерского муниципального района Вологодской области на 2020-2024 годы"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</si>
  <si>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</si>
  <si>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</si>
  <si>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</si>
  <si>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</si>
  <si>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</si>
  <si>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от 24.12.2020 года № 56</t>
  </si>
  <si>
    <t>от 24.12.2020 года  № 56</t>
  </si>
  <si>
    <t xml:space="preserve">                                     от 24.12.2020 года № 56</t>
  </si>
  <si>
    <t>410F500000</t>
  </si>
  <si>
    <t>410F552430</t>
  </si>
  <si>
    <t>41 0 F5 00000</t>
  </si>
  <si>
    <t>41 0 F5 52430</t>
  </si>
  <si>
    <t>"Приложение 1</t>
  </si>
  <si>
    <t>"</t>
  </si>
  <si>
    <t xml:space="preserve"> "Приложение 2</t>
  </si>
  <si>
    <t>"Приложение 5</t>
  </si>
  <si>
    <t xml:space="preserve"> "Приложение 6</t>
  </si>
  <si>
    <t>"Приложение 7</t>
  </si>
  <si>
    <t xml:space="preserve">                                    "Приложение 8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</si>
  <si>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</si>
  <si>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</si>
  <si>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</si>
  <si>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</si>
  <si>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</si>
  <si>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</si>
  <si>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</si>
  <si>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</si>
  <si>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</si>
  <si>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</si>
  <si>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</si>
  <si>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</si>
  <si>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</si>
  <si>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</si>
  <si>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Приложение 9</t>
  </si>
  <si>
    <t>"Приложение 11</t>
  </si>
  <si>
    <t>Кредиты от кредитных организаций</t>
  </si>
  <si>
    <t>"Приложение 4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</si>
  <si>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</si>
  <si>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</si>
  <si>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</si>
  <si>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</si>
  <si>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</si>
  <si>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</si>
  <si>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</si>
  <si>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</si>
  <si>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</si>
  <si>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</si>
  <si>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</si>
  <si>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Приложение 4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</si>
  <si>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</si>
  <si>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</si>
  <si>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</si>
  <si>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</si>
  <si>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</si>
  <si>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</si>
  <si>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>Приложение 6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</si>
  <si>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</si>
  <si>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</si>
  <si>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</si>
  <si>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</si>
  <si>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</si>
  <si>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</si>
  <si>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</si>
  <si>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</si>
  <si>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</si>
  <si>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</si>
  <si>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Приложение 5</t>
  </si>
  <si>
    <t xml:space="preserve">                                    Приложение 6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</si>
  <si>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</si>
  <si>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</si>
  <si>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</si>
  <si>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</si>
  <si>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</si>
  <si>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</si>
  <si>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 xml:space="preserve">        Объем доходов городского поселения "Город Белозерск" на 2021 год и плановый период 2022 и 2023 годов,  </t>
  </si>
  <si>
    <t>91000S1780</t>
  </si>
  <si>
    <t>Мероприятия по подготовке работ по благоустройсту парка культуры и отдыха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</si>
</sst>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49" fontId="24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/>
    </xf>
    <xf numFmtId="0" fontId="0" fillId="33" borderId="0" xfId="0" applyFont="1" applyFill="1" applyAlignment="1">
      <alignment/>
    </xf>
    <xf numFmtId="4" fontId="4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188" fontId="0" fillId="0" borderId="10" xfId="0" applyNumberFormat="1" applyBorder="1" applyAlignment="1">
      <alignment/>
    </xf>
    <xf numFmtId="0" fontId="6" fillId="0" borderId="13" xfId="53" applyNumberFormat="1" applyFont="1" applyFill="1" applyBorder="1" applyAlignment="1" applyProtection="1">
      <alignment wrapText="1"/>
      <protection hidden="1"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4" fillId="0" borderId="0" xfId="56" applyAlignment="1">
      <alignment horizontal="justify" vertical="top"/>
      <protection/>
    </xf>
    <xf numFmtId="0" fontId="54" fillId="0" borderId="0" xfId="56">
      <alignment/>
      <protection/>
    </xf>
    <xf numFmtId="49" fontId="26" fillId="0" borderId="0" xfId="56" applyNumberFormat="1" applyFont="1" applyAlignment="1">
      <alignment horizontal="left"/>
      <protection/>
    </xf>
    <xf numFmtId="0" fontId="27" fillId="0" borderId="0" xfId="56" applyFont="1" applyAlignment="1">
      <alignment horizontal="right"/>
      <protection/>
    </xf>
    <xf numFmtId="0" fontId="28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49" fontId="29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30" fillId="0" borderId="10" xfId="56" applyFont="1" applyBorder="1" applyAlignment="1">
      <alignment horizontal="justify" vertical="top"/>
      <protection/>
    </xf>
    <xf numFmtId="49" fontId="31" fillId="0" borderId="21" xfId="56" applyNumberFormat="1" applyFont="1" applyBorder="1">
      <alignment/>
      <protection/>
    </xf>
    <xf numFmtId="0" fontId="31" fillId="34" borderId="0" xfId="56" applyFont="1" applyFill="1">
      <alignment/>
      <protection/>
    </xf>
    <xf numFmtId="49" fontId="54" fillId="0" borderId="0" xfId="56" applyNumberFormat="1">
      <alignment/>
      <protection/>
    </xf>
    <xf numFmtId="0" fontId="54" fillId="0" borderId="0" xfId="56" applyAlignment="1">
      <alignment horizontal="right"/>
      <protection/>
    </xf>
    <xf numFmtId="0" fontId="27" fillId="34" borderId="0" xfId="56" applyFont="1" applyFill="1" applyAlignment="1">
      <alignment horizontal="right"/>
      <protection/>
    </xf>
    <xf numFmtId="0" fontId="54" fillId="34" borderId="0" xfId="56" applyFill="1">
      <alignment/>
      <protection/>
    </xf>
    <xf numFmtId="0" fontId="32" fillId="0" borderId="0" xfId="56" applyFont="1" applyAlignment="1">
      <alignment horizontal="right"/>
      <protection/>
    </xf>
    <xf numFmtId="0" fontId="33" fillId="0" borderId="0" xfId="56" applyFont="1">
      <alignment/>
      <protection/>
    </xf>
    <xf numFmtId="0" fontId="32" fillId="0" borderId="0" xfId="56" applyFont="1" applyFill="1" applyAlignment="1">
      <alignment horizontal="right"/>
      <protection/>
    </xf>
    <xf numFmtId="0" fontId="33" fillId="0" borderId="0" xfId="56" applyFont="1" applyFill="1">
      <alignment/>
      <protection/>
    </xf>
    <xf numFmtId="0" fontId="32" fillId="34" borderId="0" xfId="56" applyFont="1" applyFill="1" applyAlignment="1">
      <alignment horizontal="right"/>
      <protection/>
    </xf>
    <xf numFmtId="0" fontId="33" fillId="34" borderId="0" xfId="56" applyFont="1" applyFill="1">
      <alignment/>
      <protection/>
    </xf>
    <xf numFmtId="0" fontId="26" fillId="0" borderId="0" xfId="56" applyFont="1">
      <alignment/>
      <protection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 horizontal="right"/>
    </xf>
    <xf numFmtId="193" fontId="14" fillId="0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vertical="top" wrapText="1"/>
    </xf>
    <xf numFmtId="4" fontId="0" fillId="35" borderId="10" xfId="0" applyNumberForma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7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7" fillId="0" borderId="0" xfId="56" applyNumberFormat="1" applyFont="1">
      <alignment/>
      <protection/>
    </xf>
    <xf numFmtId="188" fontId="0" fillId="0" borderId="10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top" wrapText="1"/>
    </xf>
    <xf numFmtId="4" fontId="16" fillId="35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71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7" fillId="34" borderId="26" xfId="0" applyNumberFormat="1" applyFont="1" applyFill="1" applyBorder="1" applyAlignment="1">
      <alignment horizontal="left" vertical="center" wrapText="1"/>
    </xf>
    <xf numFmtId="49" fontId="54" fillId="0" borderId="10" xfId="56" applyNumberFormat="1" applyBorder="1">
      <alignment/>
      <protection/>
    </xf>
    <xf numFmtId="49" fontId="31" fillId="0" borderId="10" xfId="56" applyNumberFormat="1" applyFont="1" applyBorder="1">
      <alignment/>
      <protection/>
    </xf>
    <xf numFmtId="0" fontId="6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6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0" applyFont="1" applyFill="1" applyBorder="1" applyAlignment="1">
      <alignment wrapText="1"/>
    </xf>
    <xf numFmtId="0" fontId="4" fillId="33" borderId="27" xfId="53" applyNumberFormat="1" applyFont="1" applyFill="1" applyBorder="1" applyAlignment="1" applyProtection="1">
      <alignment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6" xfId="53" applyNumberFormat="1" applyFont="1" applyFill="1" applyBorder="1" applyAlignment="1" applyProtection="1">
      <alignment horizontal="left" wrapText="1"/>
      <protection hidden="1"/>
    </xf>
    <xf numFmtId="194" fontId="4" fillId="0" borderId="26" xfId="53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34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72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193" fontId="27" fillId="35" borderId="10" xfId="56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5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16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>
      <alignment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7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49" fontId="4" fillId="34" borderId="21" xfId="56" applyNumberFormat="1" applyFont="1" applyFill="1" applyBorder="1" applyAlignment="1">
      <alignment horizontal="center"/>
      <protection/>
    </xf>
    <xf numFmtId="0" fontId="4" fillId="0" borderId="29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8" xfId="56" applyFont="1" applyFill="1" applyBorder="1" applyAlignment="1">
      <alignment horizontal="left" wrapText="1"/>
      <protection/>
    </xf>
    <xf numFmtId="0" fontId="4" fillId="0" borderId="21" xfId="56" applyFont="1" applyBorder="1" applyAlignment="1">
      <alignment horizontal="center"/>
      <protection/>
    </xf>
    <xf numFmtId="193" fontId="4" fillId="33" borderId="0" xfId="0" applyNumberFormat="1" applyFont="1" applyFill="1" applyBorder="1" applyAlignment="1">
      <alignment horizontal="right"/>
    </xf>
    <xf numFmtId="193" fontId="30" fillId="33" borderId="10" xfId="56" applyNumberFormat="1" applyFont="1" applyFill="1" applyBorder="1" applyAlignment="1">
      <alignment horizontal="right"/>
      <protection/>
    </xf>
    <xf numFmtId="193" fontId="29" fillId="33" borderId="10" xfId="56" applyNumberFormat="1" applyFont="1" applyFill="1" applyBorder="1" applyAlignment="1">
      <alignment horizontal="right"/>
      <protection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93" fontId="4" fillId="33" borderId="25" xfId="0" applyNumberFormat="1" applyFont="1" applyFill="1" applyBorder="1" applyAlignment="1">
      <alignment horizontal="right"/>
    </xf>
    <xf numFmtId="193" fontId="6" fillId="33" borderId="10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93" fontId="54" fillId="33" borderId="10" xfId="56" applyNumberFormat="1" applyFill="1" applyBorder="1">
      <alignment/>
      <protection/>
    </xf>
    <xf numFmtId="4" fontId="4" fillId="33" borderId="10" xfId="0" applyNumberFormat="1" applyFont="1" applyFill="1" applyBorder="1" applyAlignment="1">
      <alignment wrapText="1"/>
    </xf>
    <xf numFmtId="2" fontId="24" fillId="33" borderId="26" xfId="0" applyNumberFormat="1" applyFont="1" applyFill="1" applyBorder="1" applyAlignment="1">
      <alignment horizontal="left" vertical="center" wrapText="1"/>
    </xf>
    <xf numFmtId="2" fontId="0" fillId="0" borderId="32" xfId="0" applyNumberFormat="1" applyBorder="1" applyAlignment="1">
      <alignment horizontal="left" vertical="center" wrapText="1"/>
    </xf>
    <xf numFmtId="2" fontId="0" fillId="0" borderId="21" xfId="0" applyNumberFormat="1" applyBorder="1" applyAlignment="1">
      <alignment horizontal="left" vertical="center"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4" fillId="33" borderId="26" xfId="0" applyFont="1" applyFill="1" applyBorder="1" applyAlignment="1">
      <alignment horizontal="left" vertical="center" wrapText="1"/>
    </xf>
    <xf numFmtId="0" fontId="24" fillId="33" borderId="32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24" fillId="33" borderId="26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center" wrapText="1"/>
    </xf>
    <xf numFmtId="0" fontId="34" fillId="33" borderId="26" xfId="0" applyFont="1" applyFill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33" borderId="26" xfId="0" applyNumberFormat="1" applyFont="1" applyFill="1" applyBorder="1" applyAlignment="1">
      <alignment horizontal="left" vertical="center" wrapText="1"/>
    </xf>
    <xf numFmtId="0" fontId="24" fillId="33" borderId="32" xfId="0" applyNumberFormat="1" applyFont="1" applyFill="1" applyBorder="1" applyAlignment="1">
      <alignment horizontal="left" vertical="center" wrapText="1"/>
    </xf>
    <xf numFmtId="0" fontId="24" fillId="33" borderId="2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4" fillId="0" borderId="26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27" fillId="0" borderId="0" xfId="56" applyNumberFormat="1" applyFont="1" applyFill="1">
      <alignment/>
      <protection/>
    </xf>
    <xf numFmtId="49" fontId="27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28" fillId="0" borderId="0" xfId="56" applyNumberFormat="1" applyFont="1" applyAlignment="1">
      <alignment horizontal="center" vertical="top"/>
      <protection/>
    </xf>
    <xf numFmtId="49" fontId="28" fillId="0" borderId="0" xfId="56" applyNumberFormat="1" applyFont="1" applyAlignment="1">
      <alignment horizontal="center" vertical="center"/>
      <protection/>
    </xf>
    <xf numFmtId="0" fontId="28" fillId="0" borderId="0" xfId="56" applyFont="1" applyBorder="1" applyAlignment="1">
      <alignment vertical="center"/>
      <protection/>
    </xf>
    <xf numFmtId="0" fontId="27" fillId="0" borderId="15" xfId="56" applyFont="1" applyBorder="1" applyAlignment="1">
      <alignment horizontal="right" vertical="top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49" fontId="27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8" xfId="56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2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54" customWidth="1"/>
    <col min="4" max="4" width="14.00390625" style="54" customWidth="1"/>
    <col min="5" max="5" width="14.8515625" style="54" customWidth="1"/>
  </cols>
  <sheetData>
    <row r="1" spans="3:5" ht="18" customHeight="1">
      <c r="C1" s="52"/>
      <c r="D1" s="52"/>
      <c r="E1" s="52"/>
    </row>
    <row r="2" spans="3:5" ht="18" customHeight="1">
      <c r="C2" s="327" t="s">
        <v>407</v>
      </c>
      <c r="D2" s="327"/>
      <c r="E2" s="327"/>
    </row>
    <row r="3" spans="3:5" ht="18" customHeight="1">
      <c r="C3" s="327" t="s">
        <v>636</v>
      </c>
      <c r="D3" s="327"/>
      <c r="E3" s="327"/>
    </row>
    <row r="4" spans="3:5" ht="18" customHeight="1">
      <c r="C4" s="327" t="s">
        <v>637</v>
      </c>
      <c r="D4" s="337"/>
      <c r="E4" s="337"/>
    </row>
    <row r="5" spans="3:5" ht="18" customHeight="1">
      <c r="C5" s="328" t="s">
        <v>300</v>
      </c>
      <c r="D5" s="328"/>
      <c r="E5" s="328"/>
    </row>
    <row r="6" spans="3:5" ht="18" customHeight="1">
      <c r="C6" s="52"/>
      <c r="D6" s="52"/>
      <c r="E6" s="52"/>
    </row>
    <row r="7" spans="1:7" ht="18" customHeight="1">
      <c r="A7" s="7"/>
      <c r="B7" s="7"/>
      <c r="C7" s="327" t="s">
        <v>580</v>
      </c>
      <c r="D7" s="327"/>
      <c r="E7" s="327"/>
      <c r="F7" s="3"/>
      <c r="G7" s="3"/>
    </row>
    <row r="8" spans="1:7" ht="18" customHeight="1">
      <c r="A8" s="7"/>
      <c r="B8" s="7"/>
      <c r="C8" s="327" t="s">
        <v>270</v>
      </c>
      <c r="D8" s="327"/>
      <c r="E8" s="327"/>
      <c r="F8" s="3"/>
      <c r="G8" s="3"/>
    </row>
    <row r="9" spans="1:7" ht="18" customHeight="1">
      <c r="A9" s="7"/>
      <c r="B9" s="7"/>
      <c r="C9" s="327" t="s">
        <v>273</v>
      </c>
      <c r="D9" s="327"/>
      <c r="E9" s="327"/>
      <c r="F9" s="3"/>
      <c r="G9" s="3"/>
    </row>
    <row r="10" spans="1:7" ht="18" customHeight="1">
      <c r="A10" s="7"/>
      <c r="B10" s="3"/>
      <c r="C10" s="338" t="s">
        <v>274</v>
      </c>
      <c r="D10" s="338"/>
      <c r="E10" s="338"/>
      <c r="F10" s="18"/>
      <c r="G10" s="18"/>
    </row>
    <row r="11" spans="1:7" ht="18" customHeight="1">
      <c r="A11" s="7"/>
      <c r="B11" s="47"/>
      <c r="C11" s="338" t="s">
        <v>519</v>
      </c>
      <c r="D11" s="338"/>
      <c r="E11" s="338"/>
      <c r="F11" s="3"/>
      <c r="G11" s="3"/>
    </row>
    <row r="12" spans="1:7" ht="18" customHeight="1">
      <c r="A12" s="7"/>
      <c r="B12" s="7"/>
      <c r="C12" s="49" t="s">
        <v>520</v>
      </c>
      <c r="D12" s="50"/>
      <c r="E12" s="50"/>
      <c r="F12" s="3"/>
      <c r="G12" s="3"/>
    </row>
    <row r="13" spans="1:7" ht="18" customHeight="1">
      <c r="A13" s="4"/>
      <c r="B13" s="3"/>
      <c r="C13" s="328" t="s">
        <v>573</v>
      </c>
      <c r="D13" s="328"/>
      <c r="E13" s="328"/>
      <c r="F13" s="3"/>
      <c r="G13" s="48" t="s">
        <v>518</v>
      </c>
    </row>
    <row r="14" spans="1:7" ht="23.25" customHeight="1">
      <c r="A14" s="335" t="s">
        <v>269</v>
      </c>
      <c r="B14" s="336"/>
      <c r="C14" s="336"/>
      <c r="D14" s="336"/>
      <c r="E14" s="336"/>
      <c r="F14" s="3"/>
      <c r="G14" s="3"/>
    </row>
    <row r="15" spans="1:7" ht="18.75">
      <c r="A15" s="335" t="s">
        <v>641</v>
      </c>
      <c r="B15" s="335"/>
      <c r="C15" s="336"/>
      <c r="D15" s="336"/>
      <c r="E15" s="336"/>
      <c r="F15" s="3"/>
      <c r="G15" s="3"/>
    </row>
    <row r="16" spans="1:7" ht="21" customHeight="1">
      <c r="A16" s="335" t="s">
        <v>521</v>
      </c>
      <c r="B16" s="335"/>
      <c r="C16" s="336"/>
      <c r="D16" s="336"/>
      <c r="E16" s="336"/>
      <c r="F16" s="3"/>
      <c r="G16" s="3"/>
    </row>
    <row r="17" spans="1:7" ht="30" customHeight="1">
      <c r="A17" s="3" t="s">
        <v>116</v>
      </c>
      <c r="B17" s="3"/>
      <c r="C17" s="52"/>
      <c r="D17" s="52" t="s">
        <v>118</v>
      </c>
      <c r="E17" s="52" t="s">
        <v>264</v>
      </c>
      <c r="F17" s="3"/>
      <c r="G17" s="3"/>
    </row>
    <row r="18" spans="1:7" ht="30" customHeight="1">
      <c r="A18" s="329" t="s">
        <v>117</v>
      </c>
      <c r="B18" s="331" t="s">
        <v>291</v>
      </c>
      <c r="C18" s="332" t="s">
        <v>224</v>
      </c>
      <c r="D18" s="333"/>
      <c r="E18" s="334"/>
      <c r="F18" s="3"/>
      <c r="G18" s="3"/>
    </row>
    <row r="19" spans="1:7" ht="48" customHeight="1">
      <c r="A19" s="330"/>
      <c r="B19" s="330"/>
      <c r="C19" s="53" t="s">
        <v>337</v>
      </c>
      <c r="D19" s="53" t="s">
        <v>408</v>
      </c>
      <c r="E19" s="53" t="s">
        <v>522</v>
      </c>
      <c r="F19" s="3"/>
      <c r="G19" s="3"/>
    </row>
    <row r="20" spans="1:7" ht="17.25" customHeight="1">
      <c r="A20" s="45">
        <v>1</v>
      </c>
      <c r="B20" s="45">
        <v>2</v>
      </c>
      <c r="C20" s="105">
        <v>3</v>
      </c>
      <c r="D20" s="106">
        <v>4</v>
      </c>
      <c r="E20" s="106">
        <v>5</v>
      </c>
      <c r="F20" s="3"/>
      <c r="G20" s="3"/>
    </row>
    <row r="21" spans="1:7" ht="30.75" customHeight="1" hidden="1">
      <c r="A21" s="226" t="s">
        <v>475</v>
      </c>
      <c r="B21" s="222" t="s">
        <v>493</v>
      </c>
      <c r="C21" s="186">
        <f>C22+C24</f>
        <v>0</v>
      </c>
      <c r="D21" s="186">
        <f>D23+D25</f>
        <v>0</v>
      </c>
      <c r="E21" s="186">
        <f>E23+E25</f>
        <v>0</v>
      </c>
      <c r="F21" s="3"/>
      <c r="G21" s="3"/>
    </row>
    <row r="22" spans="1:7" ht="29.25" customHeight="1" hidden="1">
      <c r="A22" s="227" t="s">
        <v>476</v>
      </c>
      <c r="B22" s="224" t="s">
        <v>492</v>
      </c>
      <c r="C22" s="225">
        <f>C23</f>
        <v>0</v>
      </c>
      <c r="D22" s="225">
        <f>D23</f>
        <v>0</v>
      </c>
      <c r="E22" s="225">
        <f>E23</f>
        <v>0</v>
      </c>
      <c r="F22" s="3"/>
      <c r="G22" s="3"/>
    </row>
    <row r="23" spans="1:7" ht="28.5" customHeight="1" hidden="1">
      <c r="A23" s="46" t="s">
        <v>477</v>
      </c>
      <c r="B23" s="223" t="s">
        <v>489</v>
      </c>
      <c r="C23" s="187">
        <v>0</v>
      </c>
      <c r="D23" s="188">
        <v>0</v>
      </c>
      <c r="E23" s="188">
        <v>0</v>
      </c>
      <c r="F23" s="3"/>
      <c r="G23" s="3"/>
    </row>
    <row r="24" spans="1:7" ht="30" customHeight="1" hidden="1">
      <c r="A24" s="46" t="s">
        <v>479</v>
      </c>
      <c r="B24" s="223" t="s">
        <v>491</v>
      </c>
      <c r="C24" s="187">
        <f>C25</f>
        <v>0</v>
      </c>
      <c r="D24" s="187">
        <f>D25</f>
        <v>0</v>
      </c>
      <c r="E24" s="187">
        <f>E25</f>
        <v>0</v>
      </c>
      <c r="F24" s="3"/>
      <c r="G24" s="3"/>
    </row>
    <row r="25" spans="1:7" ht="28.5" customHeight="1" hidden="1">
      <c r="A25" s="46" t="s">
        <v>478</v>
      </c>
      <c r="B25" s="223" t="s">
        <v>490</v>
      </c>
      <c r="C25" s="187">
        <v>0</v>
      </c>
      <c r="D25" s="188">
        <v>0</v>
      </c>
      <c r="E25" s="188">
        <v>0</v>
      </c>
      <c r="F25" s="3"/>
      <c r="G25" s="3"/>
    </row>
    <row r="26" spans="1:7" ht="48" customHeight="1">
      <c r="A26" s="315" t="s">
        <v>607</v>
      </c>
      <c r="B26" s="315" t="s">
        <v>608</v>
      </c>
      <c r="C26" s="186">
        <f>C27+C29</f>
        <v>0</v>
      </c>
      <c r="D26" s="186">
        <f>D27+D29</f>
        <v>0</v>
      </c>
      <c r="E26" s="186">
        <f>E27+E29</f>
        <v>0</v>
      </c>
      <c r="F26" s="3"/>
      <c r="G26" s="3"/>
    </row>
    <row r="27" spans="1:7" ht="48" customHeight="1">
      <c r="A27" s="316" t="s">
        <v>609</v>
      </c>
      <c r="B27" s="316" t="s">
        <v>610</v>
      </c>
      <c r="C27" s="186">
        <f>C28</f>
        <v>0</v>
      </c>
      <c r="D27" s="186">
        <f>D28</f>
        <v>0</v>
      </c>
      <c r="E27" s="186">
        <f>E28</f>
        <v>0</v>
      </c>
      <c r="F27" s="3"/>
      <c r="G27" s="3"/>
    </row>
    <row r="28" spans="1:7" ht="47.25" customHeight="1">
      <c r="A28" s="316" t="s">
        <v>611</v>
      </c>
      <c r="B28" s="316" t="s">
        <v>38</v>
      </c>
      <c r="C28" s="187">
        <v>0</v>
      </c>
      <c r="D28" s="188">
        <v>0</v>
      </c>
      <c r="E28" s="188">
        <v>0</v>
      </c>
      <c r="F28" s="3"/>
      <c r="G28" s="3"/>
    </row>
    <row r="29" spans="1:7" ht="51" customHeight="1">
      <c r="A29" s="316" t="s">
        <v>612</v>
      </c>
      <c r="B29" s="316" t="s">
        <v>613</v>
      </c>
      <c r="C29" s="187">
        <f>C30</f>
        <v>0</v>
      </c>
      <c r="D29" s="187">
        <f>D30</f>
        <v>0</v>
      </c>
      <c r="E29" s="187">
        <f>E30</f>
        <v>0</v>
      </c>
      <c r="F29" s="3"/>
      <c r="G29" s="3"/>
    </row>
    <row r="30" spans="1:7" ht="48" customHeight="1">
      <c r="A30" s="316" t="s">
        <v>614</v>
      </c>
      <c r="B30" s="316" t="s">
        <v>615</v>
      </c>
      <c r="C30" s="187">
        <v>0</v>
      </c>
      <c r="D30" s="188">
        <v>0</v>
      </c>
      <c r="E30" s="188">
        <v>0</v>
      </c>
      <c r="F30" s="3"/>
      <c r="G30" s="3"/>
    </row>
    <row r="31" spans="1:7" ht="31.5">
      <c r="A31" s="126" t="s">
        <v>480</v>
      </c>
      <c r="B31" s="127" t="s">
        <v>119</v>
      </c>
      <c r="C31" s="189">
        <f>C35+C39</f>
        <v>2371</v>
      </c>
      <c r="D31" s="189">
        <f>D35+D39</f>
        <v>0</v>
      </c>
      <c r="E31" s="189">
        <f>E35+E39</f>
        <v>0</v>
      </c>
      <c r="F31" s="3"/>
      <c r="G31" s="3"/>
    </row>
    <row r="32" spans="1:7" ht="32.25" customHeight="1">
      <c r="A32" s="46" t="s">
        <v>481</v>
      </c>
      <c r="B32" s="39" t="s">
        <v>120</v>
      </c>
      <c r="C32" s="188">
        <f>C35</f>
        <v>0</v>
      </c>
      <c r="D32" s="188">
        <f>D35</f>
        <v>0</v>
      </c>
      <c r="E32" s="188">
        <f>E35</f>
        <v>0</v>
      </c>
      <c r="F32" s="3"/>
      <c r="G32" s="3"/>
    </row>
    <row r="33" spans="1:7" ht="16.5" customHeight="1">
      <c r="A33" s="46" t="s">
        <v>482</v>
      </c>
      <c r="B33" s="39" t="s">
        <v>357</v>
      </c>
      <c r="C33" s="188">
        <f>C35</f>
        <v>0</v>
      </c>
      <c r="D33" s="188">
        <f>D35</f>
        <v>0</v>
      </c>
      <c r="E33" s="188">
        <f>E35</f>
        <v>0</v>
      </c>
      <c r="F33" s="3"/>
      <c r="G33" s="3"/>
    </row>
    <row r="34" spans="1:7" ht="15.75">
      <c r="A34" s="46" t="s">
        <v>483</v>
      </c>
      <c r="B34" s="39" t="s">
        <v>121</v>
      </c>
      <c r="C34" s="188">
        <f>C35</f>
        <v>0</v>
      </c>
      <c r="D34" s="188">
        <f>D35</f>
        <v>0</v>
      </c>
      <c r="E34" s="188">
        <f>E35</f>
        <v>0</v>
      </c>
      <c r="F34" s="3"/>
      <c r="G34" s="3"/>
    </row>
    <row r="35" spans="1:7" ht="31.5">
      <c r="A35" s="46" t="s">
        <v>484</v>
      </c>
      <c r="B35" s="39" t="s">
        <v>358</v>
      </c>
      <c r="C35" s="188">
        <v>0</v>
      </c>
      <c r="D35" s="188">
        <v>0</v>
      </c>
      <c r="E35" s="188">
        <v>0</v>
      </c>
      <c r="F35" s="3"/>
      <c r="G35" s="3"/>
    </row>
    <row r="36" spans="1:7" ht="15.75">
      <c r="A36" s="46" t="s">
        <v>485</v>
      </c>
      <c r="B36" s="39" t="s">
        <v>122</v>
      </c>
      <c r="C36" s="188">
        <f>C39</f>
        <v>2371</v>
      </c>
      <c r="D36" s="188">
        <f>D39</f>
        <v>0</v>
      </c>
      <c r="E36" s="188">
        <f>E39</f>
        <v>0</v>
      </c>
      <c r="F36" s="3"/>
      <c r="G36" s="3"/>
    </row>
    <row r="37" spans="1:7" ht="15.75">
      <c r="A37" s="46" t="s">
        <v>486</v>
      </c>
      <c r="B37" s="39" t="s">
        <v>123</v>
      </c>
      <c r="C37" s="188">
        <f>C39</f>
        <v>2371</v>
      </c>
      <c r="D37" s="188">
        <f>D39</f>
        <v>0</v>
      </c>
      <c r="E37" s="188">
        <f>E39</f>
        <v>0</v>
      </c>
      <c r="F37" s="3"/>
      <c r="G37" s="3"/>
    </row>
    <row r="38" spans="1:7" ht="15.75">
      <c r="A38" s="46" t="s">
        <v>487</v>
      </c>
      <c r="B38" s="39" t="s">
        <v>124</v>
      </c>
      <c r="C38" s="188" t="s">
        <v>116</v>
      </c>
      <c r="E38" s="188">
        <f>E39</f>
        <v>0</v>
      </c>
      <c r="F38" s="3"/>
      <c r="G38" s="3"/>
    </row>
    <row r="39" spans="1:7" ht="31.5">
      <c r="A39" s="46" t="s">
        <v>488</v>
      </c>
      <c r="B39" s="39" t="s">
        <v>359</v>
      </c>
      <c r="C39" s="188">
        <f>1541+2500-1670</f>
        <v>2371</v>
      </c>
      <c r="D39" s="188">
        <v>0</v>
      </c>
      <c r="E39" s="188">
        <v>0</v>
      </c>
      <c r="F39" s="3"/>
      <c r="G39" s="3"/>
    </row>
    <row r="40" spans="1:7" ht="15.75">
      <c r="A40" s="46"/>
      <c r="B40" s="44"/>
      <c r="C40" s="187"/>
      <c r="D40" s="188"/>
      <c r="E40" s="188"/>
      <c r="F40" s="3"/>
      <c r="G40" s="3"/>
    </row>
    <row r="41" spans="1:7" ht="15.75">
      <c r="A41" s="46"/>
      <c r="B41" s="44"/>
      <c r="C41" s="187"/>
      <c r="D41" s="188"/>
      <c r="E41" s="188"/>
      <c r="F41" s="3"/>
      <c r="G41" s="3"/>
    </row>
    <row r="42" spans="1:7" ht="15.75">
      <c r="A42" s="126" t="s">
        <v>125</v>
      </c>
      <c r="B42" s="126"/>
      <c r="C42" s="189">
        <f>C21+C26+C31</f>
        <v>2371</v>
      </c>
      <c r="D42" s="189">
        <f>D21+D26+D31</f>
        <v>0</v>
      </c>
      <c r="E42" s="189">
        <f>E21+E26+E31</f>
        <v>0</v>
      </c>
      <c r="F42" s="3"/>
      <c r="G42" s="3"/>
    </row>
    <row r="43" spans="1:7" ht="15.75">
      <c r="A43" s="3"/>
      <c r="B43" s="3"/>
      <c r="C43" s="52"/>
      <c r="D43" s="52"/>
      <c r="E43" s="136" t="s">
        <v>581</v>
      </c>
      <c r="F43" s="3"/>
      <c r="G43" s="3"/>
    </row>
  </sheetData>
  <sheetProtection/>
  <mergeCells count="16">
    <mergeCell ref="A16:E16"/>
    <mergeCell ref="C10:E10"/>
    <mergeCell ref="C11:E11"/>
    <mergeCell ref="C13:E13"/>
    <mergeCell ref="C8:E8"/>
    <mergeCell ref="C9:E9"/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7"/>
  <sheetViews>
    <sheetView zoomScale="98" zoomScaleNormal="98" zoomScalePageLayoutView="0" workbookViewId="0" topLeftCell="A40">
      <selection activeCell="F27" sqref="F27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10"/>
      <c r="B1" s="10"/>
      <c r="C1" s="10"/>
      <c r="D1" s="10"/>
      <c r="E1" s="10"/>
      <c r="F1" s="17"/>
    </row>
    <row r="2" spans="1:6" ht="18" customHeight="1">
      <c r="A2" s="10"/>
      <c r="B2" s="10"/>
      <c r="C2" s="10"/>
      <c r="D2" s="350" t="s">
        <v>623</v>
      </c>
      <c r="E2" s="426"/>
      <c r="F2" s="426"/>
    </row>
    <row r="3" spans="1:6" ht="18" customHeight="1">
      <c r="A3" s="10"/>
      <c r="B3" s="10"/>
      <c r="C3" s="10"/>
      <c r="D3" s="350" t="s">
        <v>270</v>
      </c>
      <c r="E3" s="426"/>
      <c r="F3" s="426"/>
    </row>
    <row r="4" spans="1:6" ht="18" customHeight="1">
      <c r="A4" s="10"/>
      <c r="B4" s="10"/>
      <c r="C4" s="10"/>
      <c r="D4" s="350" t="s">
        <v>299</v>
      </c>
      <c r="E4" s="426"/>
      <c r="F4" s="426"/>
    </row>
    <row r="5" spans="1:6" ht="20.25" customHeight="1">
      <c r="A5" s="10"/>
      <c r="B5" s="10"/>
      <c r="C5" s="10"/>
      <c r="D5" s="10"/>
      <c r="E5" s="10"/>
      <c r="F5" s="17"/>
    </row>
    <row r="6" spans="1:6" ht="18" customHeight="1">
      <c r="A6" s="10"/>
      <c r="B6" s="10"/>
      <c r="C6" s="10"/>
      <c r="D6" s="327" t="s">
        <v>550</v>
      </c>
      <c r="E6" s="327"/>
      <c r="F6" s="327"/>
    </row>
    <row r="7" spans="1:6" ht="18" customHeight="1">
      <c r="A7" s="10"/>
      <c r="B7" s="10"/>
      <c r="C7" s="10"/>
      <c r="D7" s="327" t="s">
        <v>270</v>
      </c>
      <c r="E7" s="327"/>
      <c r="F7" s="327"/>
    </row>
    <row r="8" spans="1:6" ht="18" customHeight="1">
      <c r="A8" s="10"/>
      <c r="B8" s="10"/>
      <c r="C8" s="10"/>
      <c r="D8" s="327" t="s">
        <v>273</v>
      </c>
      <c r="E8" s="327"/>
      <c r="F8" s="327"/>
    </row>
    <row r="9" spans="1:6" ht="18" customHeight="1">
      <c r="A9" s="10"/>
      <c r="B9" s="10"/>
      <c r="C9" s="10"/>
      <c r="D9" s="338" t="s">
        <v>274</v>
      </c>
      <c r="E9" s="338"/>
      <c r="F9" s="338"/>
    </row>
    <row r="10" spans="1:6" ht="18" customHeight="1">
      <c r="A10" s="10"/>
      <c r="B10" s="10"/>
      <c r="C10" s="10"/>
      <c r="D10" s="338" t="s">
        <v>519</v>
      </c>
      <c r="E10" s="338"/>
      <c r="F10" s="338"/>
    </row>
    <row r="11" spans="1:6" ht="18" customHeight="1">
      <c r="A11" s="10"/>
      <c r="B11" s="10"/>
      <c r="C11" s="10"/>
      <c r="D11" s="49" t="s">
        <v>520</v>
      </c>
      <c r="E11" s="50"/>
      <c r="F11" s="50"/>
    </row>
    <row r="12" spans="1:6" ht="18" customHeight="1">
      <c r="A12" s="10"/>
      <c r="B12" s="10"/>
      <c r="C12" s="10"/>
      <c r="D12" s="328" t="s">
        <v>573</v>
      </c>
      <c r="E12" s="328"/>
      <c r="F12" s="328"/>
    </row>
    <row r="13" spans="1:6" ht="20.25" customHeight="1">
      <c r="A13" s="10"/>
      <c r="B13" s="10"/>
      <c r="C13" s="10"/>
      <c r="D13" s="10"/>
      <c r="E13" s="10"/>
      <c r="F13" s="18"/>
    </row>
    <row r="14" spans="1:6" ht="17.25" customHeight="1">
      <c r="A14" s="10"/>
      <c r="B14" s="10"/>
      <c r="C14" s="10"/>
      <c r="D14" s="10"/>
      <c r="E14" s="10"/>
      <c r="F14" s="10"/>
    </row>
    <row r="15" spans="1:6" ht="17.25" customHeight="1">
      <c r="A15" s="424" t="s">
        <v>282</v>
      </c>
      <c r="B15" s="424"/>
      <c r="C15" s="424"/>
      <c r="D15" s="424"/>
      <c r="E15" s="424"/>
      <c r="F15" s="424"/>
    </row>
    <row r="16" spans="1:6" ht="23.25" customHeight="1">
      <c r="A16" s="425" t="s">
        <v>547</v>
      </c>
      <c r="B16" s="425"/>
      <c r="C16" s="425"/>
      <c r="D16" s="425"/>
      <c r="E16" s="425"/>
      <c r="F16" s="425"/>
    </row>
    <row r="17" spans="1:6" ht="24" customHeight="1">
      <c r="A17" s="425" t="s">
        <v>82</v>
      </c>
      <c r="B17" s="425"/>
      <c r="C17" s="425"/>
      <c r="D17" s="425"/>
      <c r="E17" s="425"/>
      <c r="F17" s="425"/>
    </row>
    <row r="18" spans="1:6" ht="24.75" customHeight="1">
      <c r="A18" s="425" t="s">
        <v>530</v>
      </c>
      <c r="B18" s="425"/>
      <c r="C18" s="425"/>
      <c r="D18" s="425"/>
      <c r="E18" s="425"/>
      <c r="F18" s="425"/>
    </row>
    <row r="19" spans="1:6" ht="39.75" customHeight="1">
      <c r="A19" s="10"/>
      <c r="B19" s="10"/>
      <c r="C19" s="10"/>
      <c r="D19" s="10"/>
      <c r="E19" s="10"/>
      <c r="F19" s="3" t="s">
        <v>263</v>
      </c>
    </row>
    <row r="20" spans="1:6" ht="21.75" customHeight="1">
      <c r="A20" s="427"/>
      <c r="B20" s="428" t="s">
        <v>113</v>
      </c>
      <c r="C20" s="428" t="s">
        <v>114</v>
      </c>
      <c r="D20" s="428" t="s">
        <v>115</v>
      </c>
      <c r="E20" s="428" t="s">
        <v>113</v>
      </c>
      <c r="F20" s="45" t="s">
        <v>15</v>
      </c>
    </row>
    <row r="21" spans="1:6" ht="24" customHeight="1">
      <c r="A21" s="399"/>
      <c r="B21" s="399"/>
      <c r="C21" s="399"/>
      <c r="D21" s="399"/>
      <c r="E21" s="399"/>
      <c r="F21" s="58" t="s">
        <v>335</v>
      </c>
    </row>
    <row r="22" spans="1:6" ht="34.5" customHeight="1">
      <c r="A22" s="120" t="s">
        <v>255</v>
      </c>
      <c r="B22" s="122">
        <v>156</v>
      </c>
      <c r="C22" s="121" t="s">
        <v>79</v>
      </c>
      <c r="D22" s="122">
        <v>9100090110</v>
      </c>
      <c r="E22" s="122">
        <v>540</v>
      </c>
      <c r="F22" s="141">
        <v>444.1</v>
      </c>
    </row>
    <row r="23" spans="1:6" ht="66.75" customHeight="1">
      <c r="A23" s="120" t="s">
        <v>376</v>
      </c>
      <c r="B23" s="122">
        <v>156</v>
      </c>
      <c r="C23" s="121" t="s">
        <v>79</v>
      </c>
      <c r="D23" s="122">
        <v>9100090120</v>
      </c>
      <c r="E23" s="122">
        <v>540</v>
      </c>
      <c r="F23" s="267">
        <v>136.7</v>
      </c>
    </row>
    <row r="24" spans="1:6" ht="65.25" customHeight="1">
      <c r="A24" s="120" t="s">
        <v>374</v>
      </c>
      <c r="B24" s="121">
        <v>156</v>
      </c>
      <c r="C24" s="121" t="s">
        <v>79</v>
      </c>
      <c r="D24" s="121">
        <v>9100090150</v>
      </c>
      <c r="E24" s="121">
        <v>540</v>
      </c>
      <c r="F24" s="267">
        <f>84.5-7.9</f>
        <v>76.6</v>
      </c>
    </row>
    <row r="25" spans="1:6" s="31" customFormat="1" ht="51" customHeight="1">
      <c r="A25" s="120" t="s">
        <v>375</v>
      </c>
      <c r="B25" s="122">
        <v>156</v>
      </c>
      <c r="C25" s="121" t="s">
        <v>79</v>
      </c>
      <c r="D25" s="122">
        <v>9100090160</v>
      </c>
      <c r="E25" s="122">
        <v>540</v>
      </c>
      <c r="F25" s="267">
        <v>122.8</v>
      </c>
    </row>
    <row r="26" spans="1:6" s="31" customFormat="1" ht="35.25" customHeight="1">
      <c r="A26" s="120" t="s">
        <v>551</v>
      </c>
      <c r="B26" s="122">
        <v>156</v>
      </c>
      <c r="C26" s="121" t="s">
        <v>79</v>
      </c>
      <c r="D26" s="122">
        <v>9100090210</v>
      </c>
      <c r="E26" s="122">
        <v>540</v>
      </c>
      <c r="F26" s="267">
        <f>424.1-5.6</f>
        <v>418.5</v>
      </c>
    </row>
    <row r="27" spans="1:6" s="31" customFormat="1" ht="35.25" customHeight="1">
      <c r="A27" s="84" t="s">
        <v>256</v>
      </c>
      <c r="B27" s="122">
        <v>156</v>
      </c>
      <c r="C27" s="121" t="s">
        <v>79</v>
      </c>
      <c r="D27" s="122">
        <v>9100090220</v>
      </c>
      <c r="E27" s="122">
        <v>540</v>
      </c>
      <c r="F27" s="267">
        <v>153.1</v>
      </c>
    </row>
    <row r="28" spans="1:6" s="31" customFormat="1" ht="36" customHeight="1">
      <c r="A28" s="120" t="s">
        <v>377</v>
      </c>
      <c r="B28" s="122">
        <v>156</v>
      </c>
      <c r="C28" s="121" t="s">
        <v>80</v>
      </c>
      <c r="D28" s="122">
        <v>9100090130</v>
      </c>
      <c r="E28" s="122">
        <v>540</v>
      </c>
      <c r="F28" s="267">
        <f>78.2-0.7</f>
        <v>77.5</v>
      </c>
    </row>
    <row r="29" spans="1:6" s="31" customFormat="1" ht="48" customHeight="1">
      <c r="A29" s="84" t="s">
        <v>380</v>
      </c>
      <c r="B29" s="122">
        <v>156</v>
      </c>
      <c r="C29" s="121" t="s">
        <v>267</v>
      </c>
      <c r="D29" s="122">
        <v>9100090140</v>
      </c>
      <c r="E29" s="122">
        <v>540</v>
      </c>
      <c r="F29" s="267">
        <v>593.9</v>
      </c>
    </row>
    <row r="30" spans="1:6" s="31" customFormat="1" ht="64.5" customHeight="1">
      <c r="A30" s="120" t="s">
        <v>373</v>
      </c>
      <c r="B30" s="122">
        <v>156</v>
      </c>
      <c r="C30" s="121" t="s">
        <v>267</v>
      </c>
      <c r="D30" s="122">
        <v>9100090190</v>
      </c>
      <c r="E30" s="122">
        <v>540</v>
      </c>
      <c r="F30" s="267">
        <f>344.2-1.3</f>
        <v>342.9</v>
      </c>
    </row>
    <row r="31" spans="1:6" s="31" customFormat="1" ht="22.5" customHeight="1">
      <c r="A31" s="120" t="s">
        <v>381</v>
      </c>
      <c r="B31" s="122">
        <v>156</v>
      </c>
      <c r="C31" s="121" t="s">
        <v>267</v>
      </c>
      <c r="D31" s="122">
        <v>9100090200</v>
      </c>
      <c r="E31" s="122">
        <v>540</v>
      </c>
      <c r="F31" s="267">
        <f>435.4-6.1</f>
        <v>429.29999999999995</v>
      </c>
    </row>
    <row r="32" spans="1:6" s="31" customFormat="1" ht="49.5" customHeight="1">
      <c r="A32" s="120" t="s">
        <v>378</v>
      </c>
      <c r="B32" s="122">
        <v>156</v>
      </c>
      <c r="C32" s="121" t="s">
        <v>267</v>
      </c>
      <c r="D32" s="122">
        <v>9100090230</v>
      </c>
      <c r="E32" s="122">
        <v>540</v>
      </c>
      <c r="F32" s="267">
        <v>1108.2</v>
      </c>
    </row>
    <row r="33" spans="1:6" s="31" customFormat="1" ht="39" customHeight="1">
      <c r="A33" s="120" t="s">
        <v>305</v>
      </c>
      <c r="B33" s="122">
        <v>156</v>
      </c>
      <c r="C33" s="121" t="s">
        <v>267</v>
      </c>
      <c r="D33" s="122">
        <v>9100090260</v>
      </c>
      <c r="E33" s="122">
        <v>540</v>
      </c>
      <c r="F33" s="267">
        <v>0.4</v>
      </c>
    </row>
    <row r="34" spans="1:6" s="31" customFormat="1" ht="50.25" customHeight="1">
      <c r="A34" s="120" t="s">
        <v>437</v>
      </c>
      <c r="B34" s="122">
        <v>156</v>
      </c>
      <c r="C34" s="121" t="s">
        <v>267</v>
      </c>
      <c r="D34" s="141">
        <v>9100090280</v>
      </c>
      <c r="E34" s="122">
        <v>540</v>
      </c>
      <c r="F34" s="267">
        <v>111.3</v>
      </c>
    </row>
    <row r="35" spans="1:6" s="31" customFormat="1" ht="31.5" customHeight="1">
      <c r="A35" s="120" t="s">
        <v>384</v>
      </c>
      <c r="B35" s="122">
        <v>156</v>
      </c>
      <c r="C35" s="121" t="s">
        <v>81</v>
      </c>
      <c r="D35" s="122">
        <v>9100090170</v>
      </c>
      <c r="E35" s="122">
        <v>540</v>
      </c>
      <c r="F35" s="268">
        <v>25.2</v>
      </c>
    </row>
    <row r="36" spans="1:6" s="31" customFormat="1" ht="15.75">
      <c r="A36" s="123" t="s">
        <v>268</v>
      </c>
      <c r="B36" s="120"/>
      <c r="C36" s="120"/>
      <c r="D36" s="120"/>
      <c r="E36" s="120"/>
      <c r="F36" s="297">
        <f>SUM(F22:F35)</f>
        <v>4040.4999999999995</v>
      </c>
    </row>
    <row r="37" ht="12.75">
      <c r="F37" s="132"/>
    </row>
  </sheetData>
  <sheetProtection/>
  <mergeCells count="18">
    <mergeCell ref="A17:F17"/>
    <mergeCell ref="A18:F18"/>
    <mergeCell ref="D9:F9"/>
    <mergeCell ref="D10:F10"/>
    <mergeCell ref="D12:F12"/>
    <mergeCell ref="A20:A21"/>
    <mergeCell ref="B20:B21"/>
    <mergeCell ref="C20:C21"/>
    <mergeCell ref="D20:D21"/>
    <mergeCell ref="E20:E21"/>
    <mergeCell ref="A15:F15"/>
    <mergeCell ref="A16:F16"/>
    <mergeCell ref="D2:F2"/>
    <mergeCell ref="D3:F3"/>
    <mergeCell ref="D4:F4"/>
    <mergeCell ref="D6:F6"/>
    <mergeCell ref="D7:F7"/>
    <mergeCell ref="D8:F8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J42"/>
  <sheetViews>
    <sheetView workbookViewId="0" topLeftCell="A10">
      <selection activeCell="C2" sqref="C2:E2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5" width="13.140625" style="0" customWidth="1"/>
  </cols>
  <sheetData>
    <row r="2" spans="3:5" ht="18" customHeight="1">
      <c r="C2" s="350" t="s">
        <v>623</v>
      </c>
      <c r="D2" s="350"/>
      <c r="E2" s="350"/>
    </row>
    <row r="3" spans="3:5" ht="18" customHeight="1">
      <c r="C3" s="350" t="s">
        <v>270</v>
      </c>
      <c r="D3" s="350"/>
      <c r="E3" s="350"/>
    </row>
    <row r="4" spans="3:5" ht="18" customHeight="1">
      <c r="C4" s="350" t="s">
        <v>299</v>
      </c>
      <c r="D4" s="350"/>
      <c r="E4" s="350"/>
    </row>
    <row r="5" ht="18" customHeight="1"/>
    <row r="6" spans="2:5" ht="18" customHeight="1">
      <c r="B6" s="17"/>
      <c r="C6" s="380" t="s">
        <v>458</v>
      </c>
      <c r="D6" s="380"/>
      <c r="E6" s="380"/>
    </row>
    <row r="7" spans="3:5" ht="63" customHeight="1">
      <c r="C7" s="380" t="s">
        <v>528</v>
      </c>
      <c r="D7" s="380"/>
      <c r="E7" s="380"/>
    </row>
    <row r="8" spans="3:8" ht="17.25" customHeight="1">
      <c r="C8" s="380" t="s">
        <v>573</v>
      </c>
      <c r="D8" s="380"/>
      <c r="E8" s="380"/>
      <c r="G8" s="373"/>
      <c r="H8" s="373"/>
    </row>
    <row r="9" spans="3:10" ht="15.75" customHeight="1">
      <c r="C9" s="338"/>
      <c r="D9" s="338"/>
      <c r="E9" s="338"/>
      <c r="G9" s="432" t="s">
        <v>277</v>
      </c>
      <c r="H9" s="432"/>
      <c r="I9" s="403"/>
      <c r="J9" s="403"/>
    </row>
    <row r="10" spans="1:9" ht="18.75">
      <c r="A10" s="429" t="s">
        <v>83</v>
      </c>
      <c r="B10" s="429"/>
      <c r="C10" s="429"/>
      <c r="D10" s="429"/>
      <c r="E10" s="429"/>
      <c r="G10" s="397"/>
      <c r="H10" s="397"/>
      <c r="I10" s="397"/>
    </row>
    <row r="11" spans="1:7" ht="32.25" customHeight="1">
      <c r="A11" s="429" t="s">
        <v>532</v>
      </c>
      <c r="B11" s="429"/>
      <c r="C11" s="429"/>
      <c r="D11" s="429"/>
      <c r="E11" s="429"/>
      <c r="G11" s="68"/>
    </row>
    <row r="12" spans="5:9" ht="18.75" customHeight="1">
      <c r="E12" s="8" t="s">
        <v>264</v>
      </c>
      <c r="G12" s="327"/>
      <c r="H12" s="327"/>
      <c r="I12" s="327"/>
    </row>
    <row r="13" spans="1:9" ht="18.75" customHeight="1">
      <c r="A13" s="433" t="s">
        <v>143</v>
      </c>
      <c r="B13" s="433" t="s">
        <v>14</v>
      </c>
      <c r="C13" s="438" t="s">
        <v>15</v>
      </c>
      <c r="D13" s="439"/>
      <c r="E13" s="440"/>
      <c r="G13" s="327"/>
      <c r="H13" s="327"/>
      <c r="I13" s="327"/>
    </row>
    <row r="14" spans="1:9" ht="15.75" customHeight="1">
      <c r="A14" s="434"/>
      <c r="B14" s="435"/>
      <c r="C14" s="45" t="s">
        <v>335</v>
      </c>
      <c r="D14" s="45" t="s">
        <v>409</v>
      </c>
      <c r="E14" s="45" t="s">
        <v>527</v>
      </c>
      <c r="G14" s="338"/>
      <c r="H14" s="338"/>
      <c r="I14" s="338"/>
    </row>
    <row r="15" spans="1:9" ht="14.25" customHeight="1">
      <c r="A15" s="137">
        <v>1</v>
      </c>
      <c r="B15" s="138">
        <v>2</v>
      </c>
      <c r="C15" s="205">
        <v>3</v>
      </c>
      <c r="D15" s="119">
        <v>4</v>
      </c>
      <c r="E15" s="119">
        <v>5</v>
      </c>
      <c r="G15" s="338"/>
      <c r="H15" s="338"/>
      <c r="I15" s="338"/>
    </row>
    <row r="16" spans="1:9" ht="12.75" customHeight="1">
      <c r="A16" s="242" t="s">
        <v>301</v>
      </c>
      <c r="B16" s="251"/>
      <c r="C16" s="252">
        <v>174.2</v>
      </c>
      <c r="D16" s="253">
        <v>0</v>
      </c>
      <c r="E16" s="252">
        <v>0</v>
      </c>
      <c r="G16" s="129"/>
      <c r="H16" s="129"/>
      <c r="I16" s="129"/>
    </row>
    <row r="17" spans="1:9" ht="15.75">
      <c r="A17" s="436" t="s">
        <v>16</v>
      </c>
      <c r="B17" s="437"/>
      <c r="C17" s="437"/>
      <c r="D17" s="246"/>
      <c r="E17" s="254"/>
      <c r="G17" s="49"/>
      <c r="H17" s="63"/>
      <c r="I17" s="63"/>
    </row>
    <row r="18" spans="1:9" ht="15.75">
      <c r="A18" s="255" t="s">
        <v>330</v>
      </c>
      <c r="B18" s="256" t="s">
        <v>331</v>
      </c>
      <c r="C18" s="257">
        <v>1200</v>
      </c>
      <c r="D18" s="258">
        <v>0</v>
      </c>
      <c r="E18" s="258">
        <v>0</v>
      </c>
      <c r="G18" s="49"/>
      <c r="H18" s="63"/>
      <c r="I18" s="63"/>
    </row>
    <row r="19" spans="1:9" ht="47.25">
      <c r="A19" s="259" t="s">
        <v>17</v>
      </c>
      <c r="B19" s="193" t="s">
        <v>18</v>
      </c>
      <c r="C19" s="260">
        <v>757.4</v>
      </c>
      <c r="D19" s="258">
        <v>783.7</v>
      </c>
      <c r="E19" s="258">
        <v>832.5</v>
      </c>
      <c r="G19" s="328"/>
      <c r="H19" s="328"/>
      <c r="I19" s="328"/>
    </row>
    <row r="20" spans="1:5" ht="63">
      <c r="A20" s="259" t="s">
        <v>19</v>
      </c>
      <c r="B20" s="193" t="s">
        <v>20</v>
      </c>
      <c r="C20" s="260">
        <v>1453.1</v>
      </c>
      <c r="D20" s="258">
        <v>1503.5</v>
      </c>
      <c r="E20" s="258">
        <v>1597.2</v>
      </c>
    </row>
    <row r="21" spans="1:5" ht="94.5">
      <c r="A21" s="261" t="s">
        <v>21</v>
      </c>
      <c r="B21" s="193" t="s">
        <v>22</v>
      </c>
      <c r="C21" s="260">
        <v>7.5</v>
      </c>
      <c r="D21" s="258">
        <v>7.8</v>
      </c>
      <c r="E21" s="258">
        <v>8.3</v>
      </c>
    </row>
    <row r="22" spans="1:5" ht="78.75" hidden="1">
      <c r="A22" s="259" t="s">
        <v>23</v>
      </c>
      <c r="B22" s="193" t="s">
        <v>24</v>
      </c>
      <c r="C22" s="260">
        <v>0</v>
      </c>
      <c r="D22" s="258">
        <v>0</v>
      </c>
      <c r="E22" s="258">
        <v>0</v>
      </c>
    </row>
    <row r="23" spans="1:5" ht="30.75" customHeight="1">
      <c r="A23" s="259" t="s">
        <v>432</v>
      </c>
      <c r="B23" s="193" t="s">
        <v>501</v>
      </c>
      <c r="C23" s="260">
        <v>1533.5</v>
      </c>
      <c r="D23" s="258">
        <v>0</v>
      </c>
      <c r="E23" s="258">
        <v>0</v>
      </c>
    </row>
    <row r="24" spans="1:5" ht="31.5" hidden="1">
      <c r="A24" s="259" t="s">
        <v>247</v>
      </c>
      <c r="B24" s="193" t="s">
        <v>329</v>
      </c>
      <c r="C24" s="260">
        <v>0</v>
      </c>
      <c r="D24" s="258">
        <v>0</v>
      </c>
      <c r="E24" s="258">
        <v>0</v>
      </c>
    </row>
    <row r="25" spans="1:5" ht="15.75">
      <c r="A25" s="262" t="s">
        <v>26</v>
      </c>
      <c r="B25" s="193"/>
      <c r="C25" s="263">
        <f>C18+C19+C20+C21+C22+C23+C24</f>
        <v>4951.5</v>
      </c>
      <c r="D25" s="263">
        <f>D19+D20+D21+D22+D23+D24</f>
        <v>2295</v>
      </c>
      <c r="E25" s="264">
        <f>E19+E20+E21+E22+E23+E24</f>
        <v>2438</v>
      </c>
    </row>
    <row r="26" spans="1:5" ht="15.75">
      <c r="A26" s="430" t="s">
        <v>27</v>
      </c>
      <c r="B26" s="431"/>
      <c r="C26" s="431"/>
      <c r="D26" s="71"/>
      <c r="E26" s="204"/>
    </row>
    <row r="27" spans="1:5" ht="15.75">
      <c r="A27" s="23" t="s">
        <v>198</v>
      </c>
      <c r="B27" s="37" t="s">
        <v>28</v>
      </c>
      <c r="C27" s="265">
        <f>C28</f>
        <v>5125.7</v>
      </c>
      <c r="D27" s="266">
        <f>D28</f>
        <v>2295</v>
      </c>
      <c r="E27" s="266">
        <f>E28</f>
        <v>2438</v>
      </c>
    </row>
    <row r="28" spans="1:5" ht="15.75">
      <c r="A28" s="23" t="s">
        <v>155</v>
      </c>
      <c r="B28" s="37" t="s">
        <v>29</v>
      </c>
      <c r="C28" s="260">
        <f>C29+C30+C31+C32+C33+C34+C35+C36+C37+C38</f>
        <v>5125.7</v>
      </c>
      <c r="D28" s="260">
        <f>D29+D30+D31+D32+D33+D34+D35+D36+D37+D38</f>
        <v>2295</v>
      </c>
      <c r="E28" s="260">
        <f>E29+E30+E31+E32+E33+E34+E35+E36+E37+E38</f>
        <v>2438</v>
      </c>
    </row>
    <row r="29" spans="1:5" ht="22.5" customHeight="1">
      <c r="A29" s="140" t="s">
        <v>306</v>
      </c>
      <c r="B29" s="37" t="s">
        <v>588</v>
      </c>
      <c r="C29" s="260">
        <f>2143+500</f>
        <v>2643</v>
      </c>
      <c r="D29" s="258">
        <v>2295</v>
      </c>
      <c r="E29" s="258">
        <v>2438</v>
      </c>
    </row>
    <row r="30" spans="1:5" ht="32.25" customHeight="1" hidden="1">
      <c r="A30" s="196" t="s">
        <v>310</v>
      </c>
      <c r="B30" s="37" t="s">
        <v>513</v>
      </c>
      <c r="C30" s="260"/>
      <c r="D30" s="258">
        <v>0</v>
      </c>
      <c r="E30" s="258">
        <v>0</v>
      </c>
    </row>
    <row r="31" spans="1:5" ht="29.25" customHeight="1">
      <c r="A31" s="196" t="s">
        <v>311</v>
      </c>
      <c r="B31" s="37" t="s">
        <v>589</v>
      </c>
      <c r="C31" s="260">
        <f>1033.5+200</f>
        <v>1233.5</v>
      </c>
      <c r="D31" s="258">
        <v>0</v>
      </c>
      <c r="E31" s="258">
        <v>0</v>
      </c>
    </row>
    <row r="32" spans="1:5" ht="30.75" customHeight="1" hidden="1">
      <c r="A32" s="196" t="s">
        <v>310</v>
      </c>
      <c r="B32" s="37" t="s">
        <v>405</v>
      </c>
      <c r="C32" s="260"/>
      <c r="D32" s="258">
        <v>0</v>
      </c>
      <c r="E32" s="258">
        <v>0</v>
      </c>
    </row>
    <row r="33" spans="1:5" ht="31.5" hidden="1">
      <c r="A33" s="196" t="s">
        <v>310</v>
      </c>
      <c r="B33" s="37" t="s">
        <v>448</v>
      </c>
      <c r="C33" s="260"/>
      <c r="D33" s="258">
        <v>0</v>
      </c>
      <c r="E33" s="258">
        <v>0</v>
      </c>
    </row>
    <row r="34" spans="1:5" ht="18.75" customHeight="1" hidden="1">
      <c r="A34" s="140" t="s">
        <v>306</v>
      </c>
      <c r="B34" s="37" t="s">
        <v>494</v>
      </c>
      <c r="C34" s="260"/>
      <c r="D34" s="258">
        <v>0</v>
      </c>
      <c r="E34" s="258">
        <v>0</v>
      </c>
    </row>
    <row r="35" spans="1:5" ht="21.75" customHeight="1">
      <c r="A35" s="140" t="s">
        <v>306</v>
      </c>
      <c r="B35" s="193" t="s">
        <v>590</v>
      </c>
      <c r="C35" s="260">
        <f>75+174.2+1000</f>
        <v>1249.2</v>
      </c>
      <c r="D35" s="258">
        <v>0</v>
      </c>
      <c r="E35" s="258">
        <v>0</v>
      </c>
    </row>
    <row r="36" spans="1:5" ht="63" customHeight="1" hidden="1">
      <c r="A36" s="196" t="s">
        <v>310</v>
      </c>
      <c r="B36" s="37" t="s">
        <v>448</v>
      </c>
      <c r="C36" s="260">
        <v>0</v>
      </c>
      <c r="D36" s="258">
        <v>0</v>
      </c>
      <c r="E36" s="258">
        <v>0</v>
      </c>
    </row>
    <row r="37" spans="1:5" ht="46.5" customHeight="1" hidden="1">
      <c r="A37" s="140" t="s">
        <v>306</v>
      </c>
      <c r="B37" s="37" t="s">
        <v>449</v>
      </c>
      <c r="C37" s="260">
        <v>0</v>
      </c>
      <c r="D37" s="258">
        <v>0</v>
      </c>
      <c r="E37" s="258">
        <v>0</v>
      </c>
    </row>
    <row r="38" spans="1:5" ht="78" customHeight="1" hidden="1">
      <c r="A38" s="140" t="s">
        <v>312</v>
      </c>
      <c r="B38" s="37" t="s">
        <v>309</v>
      </c>
      <c r="C38" s="260">
        <v>0</v>
      </c>
      <c r="D38" s="258">
        <v>0</v>
      </c>
      <c r="E38" s="258">
        <v>0</v>
      </c>
    </row>
    <row r="39" spans="1:5" ht="15.75">
      <c r="A39" s="72" t="s">
        <v>30</v>
      </c>
      <c r="B39" s="73"/>
      <c r="C39" s="265">
        <f>C27</f>
        <v>5125.7</v>
      </c>
      <c r="D39" s="265">
        <f>D27</f>
        <v>2295</v>
      </c>
      <c r="E39" s="266">
        <f>E27</f>
        <v>2438</v>
      </c>
    </row>
    <row r="40" ht="12.75">
      <c r="E40" s="132" t="s">
        <v>581</v>
      </c>
    </row>
    <row r="42" ht="12.75">
      <c r="D42" s="97"/>
    </row>
  </sheetData>
  <sheetProtection/>
  <mergeCells count="22">
    <mergeCell ref="A11:E11"/>
    <mergeCell ref="C13:E13"/>
    <mergeCell ref="C6:E6"/>
    <mergeCell ref="C7:E7"/>
    <mergeCell ref="A26:C26"/>
    <mergeCell ref="G9:J9"/>
    <mergeCell ref="A13:A14"/>
    <mergeCell ref="B13:B14"/>
    <mergeCell ref="A17:C17"/>
    <mergeCell ref="G15:I15"/>
    <mergeCell ref="G19:I19"/>
    <mergeCell ref="G12:I12"/>
    <mergeCell ref="G13:I13"/>
    <mergeCell ref="G14:I14"/>
    <mergeCell ref="C2:E2"/>
    <mergeCell ref="C3:E3"/>
    <mergeCell ref="C4:E4"/>
    <mergeCell ref="G8:H8"/>
    <mergeCell ref="G10:I10"/>
    <mergeCell ref="C9:E9"/>
    <mergeCell ref="C8:E8"/>
    <mergeCell ref="A10:E10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169"/>
      <c r="B2" s="169"/>
      <c r="C2" s="350" t="s">
        <v>601</v>
      </c>
      <c r="D2" s="350"/>
      <c r="E2" s="18"/>
      <c r="F2" s="18"/>
    </row>
    <row r="3" spans="1:6" ht="15.75">
      <c r="A3" s="169"/>
      <c r="B3" s="169"/>
      <c r="C3" s="350" t="s">
        <v>270</v>
      </c>
      <c r="D3" s="350"/>
      <c r="E3" s="350"/>
      <c r="F3" s="350"/>
    </row>
    <row r="4" spans="1:6" ht="15.75">
      <c r="A4" s="49"/>
      <c r="B4" s="49"/>
      <c r="C4" s="350" t="s">
        <v>299</v>
      </c>
      <c r="D4" s="350"/>
      <c r="E4" s="350"/>
      <c r="F4" s="350"/>
    </row>
    <row r="5" spans="3:4" ht="12.75">
      <c r="C5" s="403"/>
      <c r="D5" s="403"/>
    </row>
    <row r="6" spans="1:6" ht="15.75">
      <c r="A6" s="18"/>
      <c r="B6" s="18"/>
      <c r="C6" s="380" t="s">
        <v>602</v>
      </c>
      <c r="D6" s="380"/>
      <c r="E6" s="380"/>
      <c r="F6" s="380"/>
    </row>
    <row r="7" spans="1:5" ht="15.75">
      <c r="A7" s="171"/>
      <c r="B7" s="171"/>
      <c r="C7" s="327" t="s">
        <v>270</v>
      </c>
      <c r="D7" s="327"/>
      <c r="E7" s="327"/>
    </row>
    <row r="8" spans="1:5" ht="15.75">
      <c r="A8" s="170"/>
      <c r="B8" s="170"/>
      <c r="C8" s="327" t="s">
        <v>273</v>
      </c>
      <c r="D8" s="327"/>
      <c r="E8" s="327"/>
    </row>
    <row r="9" spans="1:5" ht="18.75" customHeight="1">
      <c r="A9" s="170"/>
      <c r="B9" s="170"/>
      <c r="C9" s="338" t="s">
        <v>321</v>
      </c>
      <c r="D9" s="338"/>
      <c r="E9" s="338"/>
    </row>
    <row r="10" spans="1:5" ht="15.75">
      <c r="A10" s="172"/>
      <c r="B10" s="173"/>
      <c r="C10" s="338" t="s">
        <v>519</v>
      </c>
      <c r="D10" s="338"/>
      <c r="E10" s="338"/>
    </row>
    <row r="11" spans="1:5" ht="15.75">
      <c r="A11" s="172"/>
      <c r="B11" s="173"/>
      <c r="C11" s="338" t="s">
        <v>520</v>
      </c>
      <c r="D11" s="338"/>
      <c r="E11" s="129"/>
    </row>
    <row r="12" spans="1:5" ht="15.75">
      <c r="A12" s="172"/>
      <c r="B12" s="173"/>
      <c r="C12" s="328" t="s">
        <v>533</v>
      </c>
      <c r="D12" s="328"/>
      <c r="E12" s="328"/>
    </row>
    <row r="13" ht="12.75">
      <c r="A13" s="30"/>
    </row>
    <row r="14" spans="1:4" ht="20.25">
      <c r="A14" s="444" t="s">
        <v>222</v>
      </c>
      <c r="B14" s="444"/>
      <c r="C14" s="403"/>
      <c r="D14" s="403"/>
    </row>
    <row r="15" spans="1:4" ht="20.25">
      <c r="A15" s="444" t="s">
        <v>534</v>
      </c>
      <c r="B15" s="444"/>
      <c r="C15" s="403"/>
      <c r="D15" s="403"/>
    </row>
    <row r="16" spans="1:4" ht="18.75">
      <c r="A16" s="16"/>
      <c r="B16" s="12"/>
      <c r="D16" s="27" t="s">
        <v>334</v>
      </c>
    </row>
    <row r="17" spans="1:4" ht="32.25" customHeight="1">
      <c r="A17" s="175" t="s">
        <v>223</v>
      </c>
      <c r="B17" s="441" t="s">
        <v>224</v>
      </c>
      <c r="C17" s="442"/>
      <c r="D17" s="443"/>
    </row>
    <row r="18" spans="1:4" ht="30" customHeight="1">
      <c r="A18" s="174" t="s">
        <v>225</v>
      </c>
      <c r="B18" s="70" t="s">
        <v>335</v>
      </c>
      <c r="C18" s="70" t="s">
        <v>409</v>
      </c>
      <c r="D18" s="70" t="s">
        <v>527</v>
      </c>
    </row>
    <row r="19" spans="1:4" ht="24" customHeight="1">
      <c r="A19" s="66" t="s">
        <v>603</v>
      </c>
      <c r="B19" s="179">
        <f>B20+B21</f>
        <v>0</v>
      </c>
      <c r="C19" s="179">
        <f>C20+C21</f>
        <v>0</v>
      </c>
      <c r="D19" s="177">
        <v>0</v>
      </c>
    </row>
    <row r="20" spans="1:4" ht="28.5" customHeight="1">
      <c r="A20" s="66" t="s">
        <v>606</v>
      </c>
      <c r="B20" s="179">
        <v>0</v>
      </c>
      <c r="C20" s="177">
        <v>0</v>
      </c>
      <c r="D20" s="177">
        <v>0</v>
      </c>
    </row>
    <row r="21" spans="1:4" ht="18.75">
      <c r="A21" s="66" t="s">
        <v>605</v>
      </c>
      <c r="B21" s="177">
        <v>0</v>
      </c>
      <c r="C21" s="177">
        <v>0</v>
      </c>
      <c r="D21" s="177">
        <v>0</v>
      </c>
    </row>
    <row r="22" spans="1:4" ht="18.75">
      <c r="A22" s="176" t="s">
        <v>333</v>
      </c>
      <c r="B22" s="178">
        <f>B19</f>
        <v>0</v>
      </c>
      <c r="C22" s="178">
        <f>C19</f>
        <v>0</v>
      </c>
      <c r="D22" s="178">
        <f>D19+D20+D21</f>
        <v>0</v>
      </c>
    </row>
    <row r="23" ht="12.75">
      <c r="D23" s="135" t="s">
        <v>581</v>
      </c>
    </row>
    <row r="26" ht="12.75">
      <c r="B26" s="31"/>
    </row>
  </sheetData>
  <sheetProtection/>
  <mergeCells count="14">
    <mergeCell ref="B17:D17"/>
    <mergeCell ref="A14:D14"/>
    <mergeCell ref="A15:D15"/>
    <mergeCell ref="C5:D5"/>
    <mergeCell ref="C9:E9"/>
    <mergeCell ref="C10:E10"/>
    <mergeCell ref="C11:D11"/>
    <mergeCell ref="C12:E12"/>
    <mergeCell ref="C2:D2"/>
    <mergeCell ref="C3:F3"/>
    <mergeCell ref="C4:F4"/>
    <mergeCell ref="C6:F6"/>
    <mergeCell ref="C7:E7"/>
    <mergeCell ref="C8:E8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8"/>
  <sheetViews>
    <sheetView view="pageBreakPreview" zoomScaleNormal="75" zoomScaleSheetLayoutView="100" zoomScalePageLayoutView="0" workbookViewId="0" topLeftCell="A6">
      <selection activeCell="A16" sqref="A16:E16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56"/>
      <c r="B1" s="55"/>
      <c r="C1" s="30"/>
      <c r="D1" s="30"/>
      <c r="E1" s="30"/>
    </row>
    <row r="2" spans="1:5" ht="12.75">
      <c r="A2" s="56"/>
      <c r="B2" s="55"/>
      <c r="C2" s="30"/>
      <c r="D2" s="30"/>
      <c r="E2" s="30"/>
    </row>
    <row r="3" spans="1:5" ht="15.75">
      <c r="A3" s="56"/>
      <c r="B3" s="55"/>
      <c r="C3" s="350" t="s">
        <v>406</v>
      </c>
      <c r="D3" s="350"/>
      <c r="E3" s="350"/>
    </row>
    <row r="4" spans="1:5" ht="15.75">
      <c r="A4" s="56"/>
      <c r="B4" s="55"/>
      <c r="C4" s="350" t="s">
        <v>639</v>
      </c>
      <c r="D4" s="350"/>
      <c r="E4" s="350"/>
    </row>
    <row r="5" spans="1:5" ht="13.5">
      <c r="A5" s="56"/>
      <c r="B5" s="55"/>
      <c r="C5" s="351" t="s">
        <v>638</v>
      </c>
      <c r="D5" s="337"/>
      <c r="E5" s="337"/>
    </row>
    <row r="6" spans="1:5" ht="15.75">
      <c r="A6" s="56"/>
      <c r="B6" s="55"/>
      <c r="C6" s="350" t="s">
        <v>293</v>
      </c>
      <c r="D6" s="350"/>
      <c r="E6" s="350"/>
    </row>
    <row r="7" spans="1:5" ht="15.75">
      <c r="A7" s="56"/>
      <c r="B7" s="55"/>
      <c r="C7" s="18"/>
      <c r="D7" s="18"/>
      <c r="E7" s="18"/>
    </row>
    <row r="8" spans="2:5" ht="18" customHeight="1">
      <c r="B8" s="30"/>
      <c r="C8" s="327" t="s">
        <v>582</v>
      </c>
      <c r="D8" s="327"/>
      <c r="E8" s="327"/>
    </row>
    <row r="9" spans="2:5" ht="18" customHeight="1">
      <c r="B9" s="30"/>
      <c r="C9" s="327" t="s">
        <v>270</v>
      </c>
      <c r="D9" s="327"/>
      <c r="E9" s="327"/>
    </row>
    <row r="10" spans="1:5" ht="18" customHeight="1">
      <c r="A10" s="9"/>
      <c r="B10" s="30"/>
      <c r="C10" s="327" t="s">
        <v>273</v>
      </c>
      <c r="D10" s="327"/>
      <c r="E10" s="327"/>
    </row>
    <row r="11" spans="1:5" ht="18" customHeight="1">
      <c r="A11" s="9"/>
      <c r="B11" s="30"/>
      <c r="C11" s="338" t="s">
        <v>321</v>
      </c>
      <c r="D11" s="338"/>
      <c r="E11" s="338"/>
    </row>
    <row r="12" spans="1:5" ht="18" customHeight="1">
      <c r="A12" s="9"/>
      <c r="B12" s="30"/>
      <c r="C12" s="338" t="s">
        <v>519</v>
      </c>
      <c r="D12" s="338"/>
      <c r="E12" s="338"/>
    </row>
    <row r="13" spans="1:5" ht="18" customHeight="1">
      <c r="A13" s="9"/>
      <c r="B13" s="30"/>
      <c r="C13" s="49" t="s">
        <v>520</v>
      </c>
      <c r="D13" s="50"/>
      <c r="E13" s="50"/>
    </row>
    <row r="14" spans="1:5" ht="18" customHeight="1">
      <c r="A14" s="9" t="s">
        <v>126</v>
      </c>
      <c r="B14" s="30"/>
      <c r="C14" s="328" t="s">
        <v>573</v>
      </c>
      <c r="D14" s="328"/>
      <c r="E14" s="328"/>
    </row>
    <row r="15" spans="1:3" ht="15">
      <c r="A15" s="9"/>
      <c r="B15" s="345"/>
      <c r="C15" s="345"/>
    </row>
    <row r="16" spans="1:5" ht="20.25" customHeight="1">
      <c r="A16" s="343" t="s">
        <v>642</v>
      </c>
      <c r="B16" s="343"/>
      <c r="C16" s="343"/>
      <c r="D16" s="344"/>
      <c r="E16" s="344"/>
    </row>
    <row r="17" spans="1:5" ht="18.75">
      <c r="A17" s="346" t="s">
        <v>261</v>
      </c>
      <c r="B17" s="346"/>
      <c r="C17" s="346"/>
      <c r="D17" s="347"/>
      <c r="E17" s="347"/>
    </row>
    <row r="18" spans="1:5" ht="19.5">
      <c r="A18" s="32"/>
      <c r="B18" s="32"/>
      <c r="C18" s="32"/>
      <c r="E18" s="3" t="s">
        <v>262</v>
      </c>
    </row>
    <row r="19" spans="1:5" ht="17.25" customHeight="1">
      <c r="A19" s="339" t="s">
        <v>127</v>
      </c>
      <c r="B19" s="341" t="s">
        <v>128</v>
      </c>
      <c r="C19" s="348" t="s">
        <v>15</v>
      </c>
      <c r="D19" s="349"/>
      <c r="E19" s="349"/>
    </row>
    <row r="20" spans="1:5" ht="12.75">
      <c r="A20" s="340"/>
      <c r="B20" s="342"/>
      <c r="C20" s="115" t="s">
        <v>337</v>
      </c>
      <c r="D20" s="115" t="s">
        <v>408</v>
      </c>
      <c r="E20" s="115" t="s">
        <v>522</v>
      </c>
    </row>
    <row r="21" spans="1:5" ht="15.75">
      <c r="A21" s="33"/>
      <c r="B21" s="107" t="s">
        <v>129</v>
      </c>
      <c r="C21" s="243">
        <f>C22+C33</f>
        <v>26233</v>
      </c>
      <c r="D21" s="243">
        <f>D22+D33</f>
        <v>27118</v>
      </c>
      <c r="E21" s="243">
        <f>E22+E33</f>
        <v>28233</v>
      </c>
    </row>
    <row r="22" spans="1:5" ht="15.75">
      <c r="A22" s="19"/>
      <c r="B22" s="111" t="s">
        <v>228</v>
      </c>
      <c r="C22" s="243">
        <f>C23+C28+C30+C29+C31+C32</f>
        <v>24497</v>
      </c>
      <c r="D22" s="243">
        <f>D23+D28+D30+D29+D31+D32</f>
        <v>25384</v>
      </c>
      <c r="E22" s="243">
        <f>E23+E28+E30+E29+E31+E32</f>
        <v>26499</v>
      </c>
    </row>
    <row r="23" spans="1:5" ht="15.75">
      <c r="A23" s="20" t="s">
        <v>130</v>
      </c>
      <c r="B23" s="108" t="s">
        <v>229</v>
      </c>
      <c r="C23" s="244">
        <f>C25+C26+C27</f>
        <v>14807</v>
      </c>
      <c r="D23" s="244">
        <f>D25+D26+D27</f>
        <v>15617</v>
      </c>
      <c r="E23" s="244">
        <f>E25+E26+E27</f>
        <v>16589</v>
      </c>
    </row>
    <row r="24" spans="1:5" ht="15.75">
      <c r="A24" s="20"/>
      <c r="B24" s="108" t="s">
        <v>131</v>
      </c>
      <c r="C24" s="245"/>
      <c r="D24" s="245"/>
      <c r="E24" s="245"/>
    </row>
    <row r="25" spans="1:5" ht="47.25">
      <c r="A25" s="20" t="s">
        <v>132</v>
      </c>
      <c r="B25" s="108" t="s">
        <v>356</v>
      </c>
      <c r="C25" s="244">
        <v>14707</v>
      </c>
      <c r="D25" s="244">
        <v>15517</v>
      </c>
      <c r="E25" s="244">
        <v>16489</v>
      </c>
    </row>
    <row r="26" spans="1:5" ht="78" customHeight="1">
      <c r="A26" s="22" t="s">
        <v>133</v>
      </c>
      <c r="B26" s="108" t="s">
        <v>285</v>
      </c>
      <c r="C26" s="244">
        <f>50+10</f>
        <v>60</v>
      </c>
      <c r="D26" s="244">
        <v>50</v>
      </c>
      <c r="E26" s="244">
        <v>50</v>
      </c>
    </row>
    <row r="27" spans="1:5" ht="31.5">
      <c r="A27" s="20" t="s">
        <v>134</v>
      </c>
      <c r="B27" s="108" t="s">
        <v>230</v>
      </c>
      <c r="C27" s="244">
        <f>50-10</f>
        <v>40</v>
      </c>
      <c r="D27" s="244">
        <v>50</v>
      </c>
      <c r="E27" s="244">
        <v>50</v>
      </c>
    </row>
    <row r="28" spans="1:5" ht="30" customHeight="1">
      <c r="A28" s="20" t="s">
        <v>231</v>
      </c>
      <c r="B28" s="108" t="s">
        <v>290</v>
      </c>
      <c r="C28" s="244">
        <v>2218</v>
      </c>
      <c r="D28" s="244">
        <v>2295</v>
      </c>
      <c r="E28" s="244">
        <v>2438</v>
      </c>
    </row>
    <row r="29" spans="1:6" ht="15.75">
      <c r="A29" s="20" t="s">
        <v>232</v>
      </c>
      <c r="B29" s="108" t="s">
        <v>233</v>
      </c>
      <c r="C29" s="244">
        <f>25.8+5</f>
        <v>30.8</v>
      </c>
      <c r="D29" s="244">
        <v>0</v>
      </c>
      <c r="E29" s="244">
        <v>0</v>
      </c>
      <c r="F29" s="234"/>
    </row>
    <row r="30" spans="1:5" ht="36" customHeight="1">
      <c r="A30" s="20" t="s">
        <v>206</v>
      </c>
      <c r="B30" s="108" t="s">
        <v>7</v>
      </c>
      <c r="C30" s="244">
        <f>4707-25.8-5</f>
        <v>4676.2</v>
      </c>
      <c r="D30" s="244">
        <v>4707</v>
      </c>
      <c r="E30" s="244">
        <v>4707</v>
      </c>
    </row>
    <row r="31" spans="1:5" ht="39" customHeight="1">
      <c r="A31" s="20" t="s">
        <v>204</v>
      </c>
      <c r="B31" s="108" t="s">
        <v>8</v>
      </c>
      <c r="C31" s="244">
        <v>1195</v>
      </c>
      <c r="D31" s="244">
        <v>1195</v>
      </c>
      <c r="E31" s="244">
        <v>1195</v>
      </c>
    </row>
    <row r="32" spans="1:5" ht="31.5">
      <c r="A32" s="20" t="s">
        <v>205</v>
      </c>
      <c r="B32" s="108" t="s">
        <v>9</v>
      </c>
      <c r="C32" s="244">
        <v>1570</v>
      </c>
      <c r="D32" s="244">
        <v>1570</v>
      </c>
      <c r="E32" s="244">
        <v>1570</v>
      </c>
    </row>
    <row r="33" spans="1:5" ht="15.75">
      <c r="A33" s="21"/>
      <c r="B33" s="107" t="s">
        <v>234</v>
      </c>
      <c r="C33" s="245">
        <f>SUM(C34:C44)</f>
        <v>1736</v>
      </c>
      <c r="D33" s="245">
        <f>SUM(D34:D44)</f>
        <v>1734</v>
      </c>
      <c r="E33" s="245">
        <f>SUM(E34:E44)</f>
        <v>1734</v>
      </c>
    </row>
    <row r="34" spans="1:5" ht="63">
      <c r="A34" s="21" t="s">
        <v>97</v>
      </c>
      <c r="B34" s="109" t="s">
        <v>208</v>
      </c>
      <c r="C34" s="244">
        <v>650</v>
      </c>
      <c r="D34" s="244">
        <v>650</v>
      </c>
      <c r="E34" s="244">
        <v>650</v>
      </c>
    </row>
    <row r="35" spans="1:5" ht="60.75" customHeight="1">
      <c r="A35" s="21" t="s">
        <v>338</v>
      </c>
      <c r="B35" s="109" t="s">
        <v>339</v>
      </c>
      <c r="C35" s="244">
        <v>8</v>
      </c>
      <c r="D35" s="244">
        <v>8</v>
      </c>
      <c r="E35" s="244">
        <v>8</v>
      </c>
    </row>
    <row r="36" spans="1:5" ht="31.5">
      <c r="A36" s="20" t="s">
        <v>209</v>
      </c>
      <c r="B36" s="108" t="s">
        <v>210</v>
      </c>
      <c r="C36" s="244">
        <v>54</v>
      </c>
      <c r="D36" s="244">
        <v>54</v>
      </c>
      <c r="E36" s="244">
        <v>54</v>
      </c>
    </row>
    <row r="37" spans="1:5" ht="78.75">
      <c r="A37" s="20" t="s">
        <v>600</v>
      </c>
      <c r="B37" s="108" t="s">
        <v>553</v>
      </c>
      <c r="C37" s="244">
        <v>119</v>
      </c>
      <c r="D37" s="244">
        <v>0</v>
      </c>
      <c r="E37" s="244">
        <v>0</v>
      </c>
    </row>
    <row r="38" spans="1:5" ht="63">
      <c r="A38" s="20" t="s">
        <v>99</v>
      </c>
      <c r="B38" s="108" t="s">
        <v>10</v>
      </c>
      <c r="C38" s="244">
        <f>828-162.8</f>
        <v>665.2</v>
      </c>
      <c r="D38" s="244">
        <v>828</v>
      </c>
      <c r="E38" s="244">
        <v>828</v>
      </c>
    </row>
    <row r="39" spans="1:5" ht="15.75">
      <c r="A39" s="22" t="s">
        <v>398</v>
      </c>
      <c r="B39" s="110" t="s">
        <v>52</v>
      </c>
      <c r="C39" s="244">
        <v>42.8</v>
      </c>
      <c r="D39" s="244">
        <v>0</v>
      </c>
      <c r="E39" s="244">
        <v>0</v>
      </c>
    </row>
    <row r="40" spans="1:5" ht="31.5">
      <c r="A40" s="20" t="s">
        <v>98</v>
      </c>
      <c r="B40" s="108" t="s">
        <v>6</v>
      </c>
      <c r="C40" s="244">
        <v>124</v>
      </c>
      <c r="D40" s="244">
        <v>124</v>
      </c>
      <c r="E40" s="244">
        <v>124</v>
      </c>
    </row>
    <row r="41" spans="1:5" ht="47.25">
      <c r="A41" s="20" t="s">
        <v>599</v>
      </c>
      <c r="B41" s="314" t="s">
        <v>426</v>
      </c>
      <c r="C41" s="244">
        <f>1+1</f>
        <v>2</v>
      </c>
      <c r="D41" s="244">
        <v>0</v>
      </c>
      <c r="E41" s="244">
        <v>0</v>
      </c>
    </row>
    <row r="42" spans="1:5" ht="43.5" customHeight="1">
      <c r="A42" s="20" t="s">
        <v>512</v>
      </c>
      <c r="B42" s="212" t="s">
        <v>423</v>
      </c>
      <c r="C42" s="244">
        <f>72-3</f>
        <v>69</v>
      </c>
      <c r="D42" s="244">
        <v>70</v>
      </c>
      <c r="E42" s="244">
        <v>70</v>
      </c>
    </row>
    <row r="43" spans="1:5" ht="108.75" customHeight="1">
      <c r="A43" s="22" t="s">
        <v>452</v>
      </c>
      <c r="B43" s="215" t="s">
        <v>451</v>
      </c>
      <c r="C43" s="244">
        <v>2</v>
      </c>
      <c r="D43" s="244">
        <v>0</v>
      </c>
      <c r="E43" s="244">
        <v>0</v>
      </c>
    </row>
    <row r="44" spans="1:5" ht="15.75" customHeight="1" hidden="1">
      <c r="A44" s="20" t="s">
        <v>100</v>
      </c>
      <c r="B44" s="108" t="s">
        <v>13</v>
      </c>
      <c r="C44" s="244">
        <v>0</v>
      </c>
      <c r="D44" s="244">
        <v>0</v>
      </c>
      <c r="E44" s="244">
        <v>0</v>
      </c>
    </row>
    <row r="45" spans="1:5" ht="15.75">
      <c r="A45" s="20"/>
      <c r="B45" s="111" t="s">
        <v>135</v>
      </c>
      <c r="C45" s="245">
        <f>C46+C51+C55+C58+C63+C65</f>
        <v>133456.69999999998</v>
      </c>
      <c r="D45" s="245">
        <f>D46+D51+D55+D58+D63+D65</f>
        <v>21420.300000000003</v>
      </c>
      <c r="E45" s="245">
        <f>E46+E51+E55+E58+E63+E65</f>
        <v>16337.8</v>
      </c>
    </row>
    <row r="46" spans="1:5" ht="15.75">
      <c r="A46" s="20"/>
      <c r="B46" s="111" t="s">
        <v>235</v>
      </c>
      <c r="C46" s="245">
        <f>SUM(C48:C50)</f>
        <v>11468.099999999999</v>
      </c>
      <c r="D46" s="245">
        <f>SUM(D48:D49)</f>
        <v>5663.6</v>
      </c>
      <c r="E46" s="245">
        <f>SUM(E48:E49)</f>
        <v>6971.8</v>
      </c>
    </row>
    <row r="47" spans="1:5" ht="31.5" hidden="1">
      <c r="A47" s="22" t="s">
        <v>351</v>
      </c>
      <c r="B47" s="108" t="s">
        <v>496</v>
      </c>
      <c r="C47" s="246"/>
      <c r="D47" s="246"/>
      <c r="E47" s="246"/>
    </row>
    <row r="48" spans="1:5" ht="33" customHeight="1">
      <c r="A48" s="22" t="s">
        <v>397</v>
      </c>
      <c r="B48" s="108" t="s">
        <v>74</v>
      </c>
      <c r="C48" s="244">
        <f>953.3+1050+7063.1</f>
        <v>9066.4</v>
      </c>
      <c r="D48" s="244">
        <f>2264.4+1050</f>
        <v>3314.4</v>
      </c>
      <c r="E48" s="244">
        <f>3372.6+1050</f>
        <v>4422.6</v>
      </c>
    </row>
    <row r="49" spans="1:5" ht="33" customHeight="1">
      <c r="A49" s="22" t="s">
        <v>497</v>
      </c>
      <c r="B49" s="231" t="s">
        <v>499</v>
      </c>
      <c r="C49" s="244">
        <v>2401.7</v>
      </c>
      <c r="D49" s="244">
        <f>2349.2</f>
        <v>2349.2</v>
      </c>
      <c r="E49" s="244">
        <f>2549.2</f>
        <v>2549.2</v>
      </c>
    </row>
    <row r="50" spans="1:5" ht="58.5" customHeight="1" hidden="1">
      <c r="A50" s="232" t="s">
        <v>505</v>
      </c>
      <c r="B50" s="233" t="s">
        <v>503</v>
      </c>
      <c r="C50" s="185">
        <v>0</v>
      </c>
      <c r="D50" s="185">
        <v>0</v>
      </c>
      <c r="E50" s="185">
        <v>0</v>
      </c>
    </row>
    <row r="51" spans="1:5" ht="15.75" customHeight="1">
      <c r="A51" s="191"/>
      <c r="B51" s="307" t="s">
        <v>236</v>
      </c>
      <c r="C51" s="245">
        <f>SUM(C52:C54)</f>
        <v>67802</v>
      </c>
      <c r="D51" s="245">
        <f>SUM(D52:D54)</f>
        <v>15490.8</v>
      </c>
      <c r="E51" s="245">
        <f>SUM(E52:E54)</f>
        <v>9089.8</v>
      </c>
    </row>
    <row r="52" spans="1:5" ht="31.5" customHeight="1">
      <c r="A52" s="191" t="s">
        <v>557</v>
      </c>
      <c r="B52" s="305" t="s">
        <v>562</v>
      </c>
      <c r="C52" s="244">
        <f>30119.9+10351.9</f>
        <v>40471.8</v>
      </c>
      <c r="D52" s="244">
        <v>12001</v>
      </c>
      <c r="E52" s="244">
        <v>0</v>
      </c>
    </row>
    <row r="53" spans="1:5" ht="29.25" customHeight="1">
      <c r="A53" s="191" t="s">
        <v>395</v>
      </c>
      <c r="B53" s="108" t="s">
        <v>500</v>
      </c>
      <c r="C53" s="244">
        <f>4877.2+9871</f>
        <v>14748.2</v>
      </c>
      <c r="D53" s="244">
        <v>3489.8</v>
      </c>
      <c r="E53" s="244">
        <v>3489.8</v>
      </c>
    </row>
    <row r="54" spans="1:5" ht="15.75">
      <c r="A54" s="192" t="s">
        <v>343</v>
      </c>
      <c r="B54" s="34" t="s">
        <v>75</v>
      </c>
      <c r="C54" s="244">
        <f>5600+1900+1589+3493</f>
        <v>12582</v>
      </c>
      <c r="D54" s="244">
        <f>5600-5600</f>
        <v>0</v>
      </c>
      <c r="E54" s="244">
        <v>5600</v>
      </c>
    </row>
    <row r="55" spans="1:5" ht="15.75">
      <c r="A55" s="192"/>
      <c r="B55" s="111" t="s">
        <v>237</v>
      </c>
      <c r="C55" s="245">
        <f>SUM(C56:C57)</f>
        <v>263.2</v>
      </c>
      <c r="D55" s="245">
        <f>SUM(D56:D57)</f>
        <v>265.9</v>
      </c>
      <c r="E55" s="245">
        <f>SUM(E56:E57)</f>
        <v>276.2</v>
      </c>
    </row>
    <row r="56" spans="1:5" ht="31.5">
      <c r="A56" s="22" t="s">
        <v>506</v>
      </c>
      <c r="B56" s="112" t="s">
        <v>507</v>
      </c>
      <c r="C56" s="244">
        <v>2</v>
      </c>
      <c r="D56" s="244">
        <v>2</v>
      </c>
      <c r="E56" s="244">
        <v>2</v>
      </c>
    </row>
    <row r="57" spans="1:5" ht="31.5">
      <c r="A57" s="22" t="s">
        <v>344</v>
      </c>
      <c r="B57" s="108" t="s">
        <v>84</v>
      </c>
      <c r="C57" s="244">
        <v>261.2</v>
      </c>
      <c r="D57" s="244">
        <v>263.9</v>
      </c>
      <c r="E57" s="244">
        <v>274.2</v>
      </c>
    </row>
    <row r="58" spans="1:5" ht="31.5">
      <c r="A58" s="22"/>
      <c r="B58" s="111" t="s">
        <v>302</v>
      </c>
      <c r="C58" s="244">
        <f>SUM(C59:C62)</f>
        <v>52733.5</v>
      </c>
      <c r="D58" s="244">
        <f>SUM(D59:D62)</f>
        <v>0</v>
      </c>
      <c r="E58" s="244">
        <f>SUM(E59:E62)</f>
        <v>0</v>
      </c>
    </row>
    <row r="59" spans="1:5" ht="53.25" customHeight="1" hidden="1">
      <c r="A59" s="22" t="s">
        <v>456</v>
      </c>
      <c r="B59" s="108" t="s">
        <v>25</v>
      </c>
      <c r="C59" s="244">
        <v>0</v>
      </c>
      <c r="D59" s="244">
        <v>0</v>
      </c>
      <c r="E59" s="244">
        <v>0</v>
      </c>
    </row>
    <row r="60" spans="1:5" ht="33" customHeight="1">
      <c r="A60" s="22" t="s">
        <v>430</v>
      </c>
      <c r="B60" s="110" t="s">
        <v>432</v>
      </c>
      <c r="C60" s="244">
        <f>1533.5+1200</f>
        <v>2733.5</v>
      </c>
      <c r="D60" s="244">
        <v>0</v>
      </c>
      <c r="E60" s="244">
        <v>0</v>
      </c>
    </row>
    <row r="61" spans="1:5" ht="60.75" customHeight="1">
      <c r="A61" s="192" t="s">
        <v>558</v>
      </c>
      <c r="B61" s="301" t="s">
        <v>563</v>
      </c>
      <c r="C61" s="244">
        <v>50000</v>
      </c>
      <c r="D61" s="244">
        <v>0</v>
      </c>
      <c r="E61" s="244">
        <v>0</v>
      </c>
    </row>
    <row r="62" spans="1:5" ht="22.5" customHeight="1" hidden="1">
      <c r="A62" s="192" t="s">
        <v>462</v>
      </c>
      <c r="B62" s="110" t="s">
        <v>463</v>
      </c>
      <c r="C62" s="244">
        <v>0</v>
      </c>
      <c r="D62" s="244">
        <v>0</v>
      </c>
      <c r="E62" s="244">
        <v>0</v>
      </c>
    </row>
    <row r="63" spans="1:5" ht="28.5" customHeight="1">
      <c r="A63" s="22"/>
      <c r="B63" s="111" t="s">
        <v>565</v>
      </c>
      <c r="C63" s="245">
        <f>C64</f>
        <v>821</v>
      </c>
      <c r="D63" s="245">
        <f>D64</f>
        <v>0</v>
      </c>
      <c r="E63" s="245">
        <f>E64</f>
        <v>0</v>
      </c>
    </row>
    <row r="64" spans="1:5" ht="31.5" customHeight="1">
      <c r="A64" s="190" t="s">
        <v>428</v>
      </c>
      <c r="B64" s="213" t="s">
        <v>434</v>
      </c>
      <c r="C64" s="244">
        <f>949-128+6371-6371+5393.2-5393.2</f>
        <v>821</v>
      </c>
      <c r="D64" s="244">
        <v>0</v>
      </c>
      <c r="E64" s="244">
        <v>0</v>
      </c>
    </row>
    <row r="65" spans="1:5" ht="18.75" customHeight="1">
      <c r="A65" s="306"/>
      <c r="B65" s="111" t="s">
        <v>283</v>
      </c>
      <c r="C65" s="245">
        <f>C66</f>
        <v>368.9</v>
      </c>
      <c r="D65" s="245">
        <f>D66</f>
        <v>0</v>
      </c>
      <c r="E65" s="245">
        <f>E66</f>
        <v>0</v>
      </c>
    </row>
    <row r="66" spans="1:5" ht="32.25" customHeight="1">
      <c r="A66" s="190" t="s">
        <v>352</v>
      </c>
      <c r="B66" s="113" t="s">
        <v>284</v>
      </c>
      <c r="C66" s="244">
        <f>428.4-59.5</f>
        <v>368.9</v>
      </c>
      <c r="D66" s="244">
        <v>0</v>
      </c>
      <c r="E66" s="244">
        <v>0</v>
      </c>
    </row>
    <row r="67" spans="1:5" ht="15.75">
      <c r="A67" s="24" t="s">
        <v>238</v>
      </c>
      <c r="B67" s="114"/>
      <c r="C67" s="273">
        <f>C45+C21</f>
        <v>159689.69999999998</v>
      </c>
      <c r="D67" s="273">
        <f>D45+D21</f>
        <v>48538.3</v>
      </c>
      <c r="E67" s="273">
        <f>E45+E21</f>
        <v>44570.8</v>
      </c>
    </row>
    <row r="68" spans="2:5" ht="12.75">
      <c r="B68" s="25"/>
      <c r="C68" s="235"/>
      <c r="D68" s="68"/>
      <c r="E68" s="235" t="s">
        <v>581</v>
      </c>
    </row>
  </sheetData>
  <sheetProtection/>
  <mergeCells count="16"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  <mergeCell ref="A19:A20"/>
    <mergeCell ref="B19:B20"/>
    <mergeCell ref="A16:E16"/>
    <mergeCell ref="B15:C15"/>
    <mergeCell ref="C14:E14"/>
    <mergeCell ref="A17:E17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3"/>
  <sheetViews>
    <sheetView view="pageBreakPreview" zoomScale="86" zoomScaleNormal="75" zoomScaleSheetLayoutView="86" zoomScalePageLayoutView="0" workbookViewId="0" topLeftCell="A1">
      <selection activeCell="A9" sqref="A9:C9"/>
    </sheetView>
  </sheetViews>
  <sheetFormatPr defaultColWidth="9.140625" defaultRowHeight="12.75"/>
  <cols>
    <col min="1" max="1" width="36.421875" style="0" customWidth="1"/>
    <col min="2" max="2" width="93.421875" style="0" customWidth="1"/>
    <col min="3" max="3" width="36.421875" style="0" customWidth="1"/>
  </cols>
  <sheetData>
    <row r="1" spans="1:5" ht="18" customHeight="1">
      <c r="A1" s="5"/>
      <c r="C1" s="327" t="s">
        <v>276</v>
      </c>
      <c r="D1" s="327"/>
      <c r="E1" s="327"/>
    </row>
    <row r="2" spans="3:5" ht="18" customHeight="1">
      <c r="C2" s="327" t="s">
        <v>270</v>
      </c>
      <c r="D2" s="327"/>
      <c r="E2" s="327"/>
    </row>
    <row r="3" spans="3:5" ht="18" customHeight="1">
      <c r="C3" s="327" t="s">
        <v>273</v>
      </c>
      <c r="D3" s="327"/>
      <c r="E3" s="327"/>
    </row>
    <row r="4" spans="3:5" ht="18" customHeight="1">
      <c r="C4" s="338" t="s">
        <v>274</v>
      </c>
      <c r="D4" s="338"/>
      <c r="E4" s="338"/>
    </row>
    <row r="5" spans="1:5" ht="18" customHeight="1">
      <c r="A5" s="30"/>
      <c r="C5" s="338" t="s">
        <v>271</v>
      </c>
      <c r="D5" s="338"/>
      <c r="E5" s="338"/>
    </row>
    <row r="6" spans="1:5" ht="18" customHeight="1">
      <c r="A6" s="4"/>
      <c r="C6" s="49" t="s">
        <v>272</v>
      </c>
      <c r="D6" s="50"/>
      <c r="E6" s="50"/>
    </row>
    <row r="7" spans="1:5" ht="18" customHeight="1">
      <c r="A7" s="13"/>
      <c r="B7" s="11"/>
      <c r="C7" s="328" t="s">
        <v>292</v>
      </c>
      <c r="D7" s="328"/>
      <c r="E7" s="328"/>
    </row>
    <row r="8" spans="1:5" ht="18.75">
      <c r="A8" s="13"/>
      <c r="B8" s="11"/>
      <c r="C8" s="51"/>
      <c r="D8" s="51"/>
      <c r="E8" s="51"/>
    </row>
    <row r="9" spans="1:5" ht="18.75">
      <c r="A9" s="335" t="s">
        <v>275</v>
      </c>
      <c r="B9" s="347"/>
      <c r="C9" s="347"/>
      <c r="D9" s="51"/>
      <c r="E9" s="51"/>
    </row>
    <row r="10" spans="1:3" ht="18.75">
      <c r="A10" s="335" t="s">
        <v>137</v>
      </c>
      <c r="B10" s="347"/>
      <c r="C10" s="347"/>
    </row>
    <row r="11" spans="1:3" ht="18.75">
      <c r="A11" s="335" t="s">
        <v>239</v>
      </c>
      <c r="B11" s="347"/>
      <c r="C11" s="347"/>
    </row>
    <row r="12" spans="1:3" ht="15.75">
      <c r="A12" s="3"/>
      <c r="B12" s="10"/>
      <c r="C12" s="10"/>
    </row>
    <row r="13" spans="1:3" ht="31.5">
      <c r="A13" s="58" t="s">
        <v>127</v>
      </c>
      <c r="B13" s="58" t="s">
        <v>128</v>
      </c>
      <c r="C13" s="59" t="s">
        <v>136</v>
      </c>
    </row>
    <row r="14" spans="1:3" ht="15.75">
      <c r="A14" s="60" t="s">
        <v>41</v>
      </c>
      <c r="B14" s="60" t="s">
        <v>42</v>
      </c>
      <c r="C14" s="61">
        <v>100</v>
      </c>
    </row>
    <row r="15" spans="1:3" ht="47.25">
      <c r="A15" s="60" t="s">
        <v>43</v>
      </c>
      <c r="B15" s="60" t="s">
        <v>44</v>
      </c>
      <c r="C15" s="61">
        <v>100</v>
      </c>
    </row>
    <row r="16" spans="1:3" ht="31.5">
      <c r="A16" s="60" t="s">
        <v>294</v>
      </c>
      <c r="B16" s="60" t="s">
        <v>210</v>
      </c>
      <c r="C16" s="61">
        <v>100</v>
      </c>
    </row>
    <row r="17" spans="1:3" ht="63">
      <c r="A17" s="60" t="s">
        <v>45</v>
      </c>
      <c r="B17" s="60" t="s">
        <v>46</v>
      </c>
      <c r="C17" s="61">
        <v>100</v>
      </c>
    </row>
    <row r="18" spans="1:3" ht="31.5">
      <c r="A18" s="60" t="s">
        <v>47</v>
      </c>
      <c r="B18" s="60" t="s">
        <v>48</v>
      </c>
      <c r="C18" s="61">
        <v>100</v>
      </c>
    </row>
    <row r="19" spans="1:3" ht="31.5">
      <c r="A19" s="60" t="s">
        <v>49</v>
      </c>
      <c r="B19" s="60" t="s">
        <v>50</v>
      </c>
      <c r="C19" s="61">
        <v>100</v>
      </c>
    </row>
    <row r="20" spans="1:3" ht="15.75">
      <c r="A20" s="60" t="s">
        <v>51</v>
      </c>
      <c r="B20" s="60" t="s">
        <v>52</v>
      </c>
      <c r="C20" s="61">
        <v>100</v>
      </c>
    </row>
    <row r="21" spans="1:3" ht="63">
      <c r="A21" s="60" t="s">
        <v>53</v>
      </c>
      <c r="B21" s="60" t="s">
        <v>215</v>
      </c>
      <c r="C21" s="61">
        <v>100</v>
      </c>
    </row>
    <row r="22" spans="1:3" ht="63">
      <c r="A22" s="60" t="s">
        <v>54</v>
      </c>
      <c r="B22" s="60" t="s">
        <v>11</v>
      </c>
      <c r="C22" s="61">
        <v>100</v>
      </c>
    </row>
    <row r="23" spans="1:3" ht="31.5">
      <c r="A23" s="60" t="s">
        <v>55</v>
      </c>
      <c r="B23" s="60" t="s">
        <v>6</v>
      </c>
      <c r="C23" s="61">
        <v>50</v>
      </c>
    </row>
    <row r="24" spans="1:3" ht="31.5">
      <c r="A24" s="60" t="s">
        <v>56</v>
      </c>
      <c r="B24" s="60" t="s">
        <v>57</v>
      </c>
      <c r="C24" s="61">
        <v>100</v>
      </c>
    </row>
    <row r="25" spans="1:3" ht="31.5">
      <c r="A25" s="60" t="s">
        <v>58</v>
      </c>
      <c r="B25" s="60" t="s">
        <v>59</v>
      </c>
      <c r="C25" s="61">
        <v>100</v>
      </c>
    </row>
    <row r="26" spans="1:3" ht="47.25">
      <c r="A26" s="62" t="s">
        <v>60</v>
      </c>
      <c r="B26" s="60" t="s">
        <v>61</v>
      </c>
      <c r="C26" s="61">
        <v>100</v>
      </c>
    </row>
    <row r="27" spans="1:3" ht="31.5">
      <c r="A27" s="60" t="s">
        <v>62</v>
      </c>
      <c r="B27" s="60" t="s">
        <v>63</v>
      </c>
      <c r="C27" s="61">
        <v>100</v>
      </c>
    </row>
    <row r="28" spans="1:3" ht="31.5">
      <c r="A28" s="60" t="s">
        <v>64</v>
      </c>
      <c r="B28" s="60" t="s">
        <v>12</v>
      </c>
      <c r="C28" s="61">
        <v>100</v>
      </c>
    </row>
    <row r="29" spans="1:3" ht="15.75">
      <c r="A29" s="60" t="s">
        <v>65</v>
      </c>
      <c r="B29" s="60" t="s">
        <v>66</v>
      </c>
      <c r="C29" s="61">
        <v>100</v>
      </c>
    </row>
    <row r="30" spans="1:3" ht="47.25">
      <c r="A30" s="60" t="s">
        <v>67</v>
      </c>
      <c r="B30" s="60" t="s">
        <v>289</v>
      </c>
      <c r="C30" s="61">
        <v>100</v>
      </c>
    </row>
    <row r="31" spans="1:3" ht="15.75">
      <c r="A31" s="60" t="s">
        <v>68</v>
      </c>
      <c r="B31" s="60" t="s">
        <v>69</v>
      </c>
      <c r="C31" s="61">
        <v>100</v>
      </c>
    </row>
    <row r="32" spans="1:3" ht="15.75">
      <c r="A32" s="60" t="s">
        <v>70</v>
      </c>
      <c r="B32" s="60" t="s">
        <v>71</v>
      </c>
      <c r="C32" s="61">
        <v>100</v>
      </c>
    </row>
    <row r="33" spans="1:3" ht="68.25" customHeight="1">
      <c r="A33" s="60" t="s">
        <v>72</v>
      </c>
      <c r="B33" s="60" t="s">
        <v>73</v>
      </c>
      <c r="C33" s="61">
        <v>100</v>
      </c>
    </row>
  </sheetData>
  <sheetProtection/>
  <mergeCells count="9">
    <mergeCell ref="A9:C9"/>
    <mergeCell ref="A10:C10"/>
    <mergeCell ref="A11:C11"/>
    <mergeCell ref="C1:E1"/>
    <mergeCell ref="C2:E2"/>
    <mergeCell ref="C3:E3"/>
    <mergeCell ref="C4:E4"/>
    <mergeCell ref="C5:E5"/>
    <mergeCell ref="C7:E7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F68"/>
  <sheetViews>
    <sheetView zoomScalePageLayoutView="0" workbookViewId="0" topLeftCell="A49">
      <selection activeCell="C43" sqref="C43:F43"/>
    </sheetView>
  </sheetViews>
  <sheetFormatPr defaultColWidth="9.140625" defaultRowHeight="12.75"/>
  <cols>
    <col min="1" max="1" width="18.421875" style="0" customWidth="1"/>
    <col min="2" max="2" width="24.421875" style="0" customWidth="1"/>
    <col min="3" max="3" width="110.7109375" style="0" customWidth="1"/>
    <col min="6" max="6" width="20.00390625" style="0" customWidth="1"/>
  </cols>
  <sheetData>
    <row r="2" spans="4:6" ht="15.75">
      <c r="D2" s="350" t="s">
        <v>406</v>
      </c>
      <c r="E2" s="350"/>
      <c r="F2" s="350"/>
    </row>
    <row r="3" spans="4:6" ht="15.75">
      <c r="D3" s="350" t="s">
        <v>270</v>
      </c>
      <c r="E3" s="350"/>
      <c r="F3" s="350"/>
    </row>
    <row r="4" spans="4:6" ht="15.75">
      <c r="D4" s="350" t="s">
        <v>295</v>
      </c>
      <c r="E4" s="350"/>
      <c r="F4" s="350"/>
    </row>
    <row r="5" spans="4:6" ht="15.75">
      <c r="D5" s="3"/>
      <c r="E5" s="3"/>
      <c r="F5" s="3"/>
    </row>
    <row r="6" spans="4:6" ht="18" customHeight="1">
      <c r="D6" s="327" t="s">
        <v>523</v>
      </c>
      <c r="E6" s="327"/>
      <c r="F6" s="327"/>
    </row>
    <row r="7" spans="4:6" ht="20.25" customHeight="1">
      <c r="D7" s="327" t="s">
        <v>270</v>
      </c>
      <c r="E7" s="327"/>
      <c r="F7" s="327"/>
    </row>
    <row r="8" spans="4:6" ht="18" customHeight="1">
      <c r="D8" s="327" t="s">
        <v>273</v>
      </c>
      <c r="E8" s="327"/>
      <c r="F8" s="327"/>
    </row>
    <row r="9" spans="4:6" ht="18" customHeight="1">
      <c r="D9" s="338" t="s">
        <v>274</v>
      </c>
      <c r="E9" s="338"/>
      <c r="F9" s="338"/>
    </row>
    <row r="10" spans="1:6" ht="18" customHeight="1">
      <c r="A10" s="372"/>
      <c r="B10" s="372"/>
      <c r="D10" s="338" t="s">
        <v>519</v>
      </c>
      <c r="E10" s="338"/>
      <c r="F10" s="338"/>
    </row>
    <row r="11" spans="1:6" ht="18" customHeight="1">
      <c r="A11" s="372"/>
      <c r="B11" s="372"/>
      <c r="C11" s="2"/>
      <c r="D11" s="49" t="s">
        <v>520</v>
      </c>
      <c r="E11" s="50"/>
      <c r="F11" s="50"/>
    </row>
    <row r="12" spans="1:6" ht="18" customHeight="1">
      <c r="A12" s="371"/>
      <c r="B12" s="371"/>
      <c r="C12" s="5"/>
      <c r="D12" s="328" t="s">
        <v>573</v>
      </c>
      <c r="E12" s="328"/>
      <c r="F12" s="328"/>
    </row>
    <row r="13" spans="1:6" ht="18" customHeight="1">
      <c r="A13" s="372"/>
      <c r="B13" s="372"/>
      <c r="C13" s="2"/>
      <c r="D13" s="373"/>
      <c r="E13" s="373"/>
      <c r="F13" s="373"/>
    </row>
    <row r="14" spans="1:6" ht="15.75">
      <c r="A14" s="372"/>
      <c r="B14" s="372"/>
      <c r="C14" s="6"/>
      <c r="D14" s="376"/>
      <c r="E14" s="376"/>
      <c r="F14" s="376"/>
    </row>
    <row r="15" spans="1:3" ht="15.75">
      <c r="A15" s="372"/>
      <c r="B15" s="372"/>
      <c r="C15" s="7"/>
    </row>
    <row r="16" spans="1:6" ht="18.75">
      <c r="A16" s="335" t="s">
        <v>288</v>
      </c>
      <c r="B16" s="335"/>
      <c r="C16" s="335"/>
      <c r="D16" s="335"/>
      <c r="E16" s="335"/>
      <c r="F16" s="335"/>
    </row>
    <row r="17" spans="1:6" ht="20.25" customHeight="1">
      <c r="A17" s="335" t="s">
        <v>524</v>
      </c>
      <c r="B17" s="335"/>
      <c r="C17" s="335"/>
      <c r="D17" s="335"/>
      <c r="E17" s="335"/>
      <c r="F17" s="335"/>
    </row>
    <row r="18" spans="1:2" ht="15.75">
      <c r="A18" s="375"/>
      <c r="B18" s="375"/>
    </row>
    <row r="19" spans="1:6" ht="16.5" customHeight="1">
      <c r="A19" s="374" t="s">
        <v>127</v>
      </c>
      <c r="B19" s="374"/>
      <c r="C19" s="374" t="s">
        <v>138</v>
      </c>
      <c r="D19" s="374"/>
      <c r="E19" s="374"/>
      <c r="F19" s="374"/>
    </row>
    <row r="20" spans="1:6" ht="12.75">
      <c r="A20" s="374"/>
      <c r="B20" s="374"/>
      <c r="C20" s="374"/>
      <c r="D20" s="374"/>
      <c r="E20" s="374"/>
      <c r="F20" s="374"/>
    </row>
    <row r="21" spans="1:6" ht="57">
      <c r="A21" s="57" t="s">
        <v>240</v>
      </c>
      <c r="B21" s="57" t="s">
        <v>241</v>
      </c>
      <c r="C21" s="374"/>
      <c r="D21" s="374"/>
      <c r="E21" s="374"/>
      <c r="F21" s="374"/>
    </row>
    <row r="22" spans="1:6" ht="14.25">
      <c r="A22" s="360" t="s">
        <v>139</v>
      </c>
      <c r="B22" s="360"/>
      <c r="C22" s="360"/>
      <c r="D22" s="360"/>
      <c r="E22" s="360"/>
      <c r="F22" s="360"/>
    </row>
    <row r="23" spans="1:6" ht="34.5" customHeight="1">
      <c r="A23" s="124" t="s">
        <v>242</v>
      </c>
      <c r="B23" s="124" t="s">
        <v>303</v>
      </c>
      <c r="C23" s="377" t="s">
        <v>571</v>
      </c>
      <c r="D23" s="378"/>
      <c r="E23" s="378"/>
      <c r="F23" s="379"/>
    </row>
    <row r="24" spans="1:6" ht="37.5" customHeight="1">
      <c r="A24" s="26" t="s">
        <v>242</v>
      </c>
      <c r="B24" s="26" t="s">
        <v>101</v>
      </c>
      <c r="C24" s="355" t="s">
        <v>44</v>
      </c>
      <c r="D24" s="355"/>
      <c r="E24" s="355"/>
      <c r="F24" s="355"/>
    </row>
    <row r="25" spans="1:6" ht="24.75" customHeight="1">
      <c r="A25" s="26" t="s">
        <v>242</v>
      </c>
      <c r="B25" s="26" t="s">
        <v>213</v>
      </c>
      <c r="C25" s="355" t="s">
        <v>210</v>
      </c>
      <c r="D25" s="355"/>
      <c r="E25" s="355"/>
      <c r="F25" s="355"/>
    </row>
    <row r="26" spans="1:6" ht="40.5" customHeight="1">
      <c r="A26" s="26" t="s">
        <v>242</v>
      </c>
      <c r="B26" s="26" t="s">
        <v>564</v>
      </c>
      <c r="C26" s="352" t="s">
        <v>553</v>
      </c>
      <c r="D26" s="356"/>
      <c r="E26" s="356"/>
      <c r="F26" s="357"/>
    </row>
    <row r="27" spans="1:6" ht="31.5" customHeight="1">
      <c r="A27" s="26" t="s">
        <v>242</v>
      </c>
      <c r="B27" s="26" t="s">
        <v>102</v>
      </c>
      <c r="C27" s="355" t="s">
        <v>46</v>
      </c>
      <c r="D27" s="355"/>
      <c r="E27" s="355"/>
      <c r="F27" s="355"/>
    </row>
    <row r="28" spans="1:6" ht="15">
      <c r="A28" s="26" t="s">
        <v>242</v>
      </c>
      <c r="B28" s="26" t="s">
        <v>103</v>
      </c>
      <c r="C28" s="355" t="s">
        <v>52</v>
      </c>
      <c r="D28" s="355"/>
      <c r="E28" s="355"/>
      <c r="F28" s="355"/>
    </row>
    <row r="29" spans="1:6" ht="27.75" customHeight="1">
      <c r="A29" s="26" t="s">
        <v>242</v>
      </c>
      <c r="B29" s="26" t="s">
        <v>104</v>
      </c>
      <c r="C29" s="355" t="s">
        <v>215</v>
      </c>
      <c r="D29" s="355"/>
      <c r="E29" s="355"/>
      <c r="F29" s="355"/>
    </row>
    <row r="30" spans="1:6" ht="45" customHeight="1">
      <c r="A30" s="26" t="s">
        <v>242</v>
      </c>
      <c r="B30" s="26" t="s">
        <v>105</v>
      </c>
      <c r="C30" s="355" t="s">
        <v>243</v>
      </c>
      <c r="D30" s="355"/>
      <c r="E30" s="355"/>
      <c r="F30" s="355"/>
    </row>
    <row r="31" spans="1:6" ht="28.5" customHeight="1">
      <c r="A31" s="26" t="s">
        <v>242</v>
      </c>
      <c r="B31" s="26" t="s">
        <v>244</v>
      </c>
      <c r="C31" s="355" t="s">
        <v>245</v>
      </c>
      <c r="D31" s="355"/>
      <c r="E31" s="355"/>
      <c r="F31" s="355"/>
    </row>
    <row r="32" spans="1:6" ht="27" customHeight="1">
      <c r="A32" s="124" t="s">
        <v>242</v>
      </c>
      <c r="B32" s="124" t="s">
        <v>417</v>
      </c>
      <c r="C32" s="352" t="s">
        <v>556</v>
      </c>
      <c r="D32" s="358"/>
      <c r="E32" s="358"/>
      <c r="F32" s="359"/>
    </row>
    <row r="33" spans="1:6" ht="47.25" customHeight="1">
      <c r="A33" s="124" t="s">
        <v>242</v>
      </c>
      <c r="B33" s="124" t="s">
        <v>418</v>
      </c>
      <c r="C33" s="352" t="s">
        <v>555</v>
      </c>
      <c r="D33" s="358"/>
      <c r="E33" s="358"/>
      <c r="F33" s="359"/>
    </row>
    <row r="34" spans="1:6" ht="90" customHeight="1">
      <c r="A34" s="124" t="s">
        <v>242</v>
      </c>
      <c r="B34" s="124" t="s">
        <v>419</v>
      </c>
      <c r="C34" s="352" t="s">
        <v>554</v>
      </c>
      <c r="D34" s="358"/>
      <c r="E34" s="358"/>
      <c r="F34" s="359"/>
    </row>
    <row r="35" spans="1:6" ht="31.5" customHeight="1">
      <c r="A35" s="26" t="s">
        <v>242</v>
      </c>
      <c r="B35" s="124" t="s">
        <v>414</v>
      </c>
      <c r="C35" s="352" t="s">
        <v>426</v>
      </c>
      <c r="D35" s="356"/>
      <c r="E35" s="356"/>
      <c r="F35" s="357"/>
    </row>
    <row r="36" spans="1:6" ht="28.5" customHeight="1">
      <c r="A36" s="26" t="s">
        <v>242</v>
      </c>
      <c r="B36" s="124" t="s">
        <v>415</v>
      </c>
      <c r="C36" s="352" t="s">
        <v>572</v>
      </c>
      <c r="D36" s="356"/>
      <c r="E36" s="356"/>
      <c r="F36" s="357"/>
    </row>
    <row r="37" spans="1:6" ht="64.5" customHeight="1">
      <c r="A37" s="26" t="s">
        <v>242</v>
      </c>
      <c r="B37" s="124" t="s">
        <v>416</v>
      </c>
      <c r="C37" s="352" t="s">
        <v>495</v>
      </c>
      <c r="D37" s="356"/>
      <c r="E37" s="356"/>
      <c r="F37" s="357"/>
    </row>
    <row r="38" spans="1:6" ht="45.75" customHeight="1">
      <c r="A38" s="26" t="s">
        <v>242</v>
      </c>
      <c r="B38" s="124" t="s">
        <v>420</v>
      </c>
      <c r="C38" s="352" t="s">
        <v>425</v>
      </c>
      <c r="D38" s="353"/>
      <c r="E38" s="353"/>
      <c r="F38" s="354"/>
    </row>
    <row r="39" spans="1:6" ht="22.5" customHeight="1">
      <c r="A39" s="26" t="s">
        <v>242</v>
      </c>
      <c r="B39" s="124" t="s">
        <v>421</v>
      </c>
      <c r="C39" s="352" t="s">
        <v>424</v>
      </c>
      <c r="D39" s="358"/>
      <c r="E39" s="358"/>
      <c r="F39" s="359"/>
    </row>
    <row r="40" spans="1:6" ht="30.75" customHeight="1">
      <c r="A40" s="26" t="s">
        <v>242</v>
      </c>
      <c r="B40" s="124" t="s">
        <v>422</v>
      </c>
      <c r="C40" s="367" t="s">
        <v>423</v>
      </c>
      <c r="D40" s="367"/>
      <c r="E40" s="367"/>
      <c r="F40" s="367"/>
    </row>
    <row r="41" spans="1:6" ht="45" customHeight="1" hidden="1">
      <c r="A41" s="26" t="s">
        <v>242</v>
      </c>
      <c r="B41" s="124" t="s">
        <v>413</v>
      </c>
      <c r="C41" s="352" t="s">
        <v>411</v>
      </c>
      <c r="D41" s="353"/>
      <c r="E41" s="353"/>
      <c r="F41" s="354"/>
    </row>
    <row r="42" spans="1:6" ht="60" customHeight="1">
      <c r="A42" s="26" t="s">
        <v>242</v>
      </c>
      <c r="B42" s="124" t="s">
        <v>450</v>
      </c>
      <c r="C42" s="324" t="s">
        <v>451</v>
      </c>
      <c r="D42" s="325"/>
      <c r="E42" s="325"/>
      <c r="F42" s="326"/>
    </row>
    <row r="43" spans="1:6" ht="39" customHeight="1">
      <c r="A43" s="26" t="s">
        <v>242</v>
      </c>
      <c r="B43" s="124" t="s">
        <v>435</v>
      </c>
      <c r="C43" s="352" t="s">
        <v>436</v>
      </c>
      <c r="D43" s="356"/>
      <c r="E43" s="356"/>
      <c r="F43" s="357"/>
    </row>
    <row r="44" spans="1:6" ht="45.75" customHeight="1" hidden="1">
      <c r="A44" s="26" t="s">
        <v>242</v>
      </c>
      <c r="B44" s="124" t="s">
        <v>412</v>
      </c>
      <c r="C44" s="352" t="s">
        <v>410</v>
      </c>
      <c r="D44" s="356"/>
      <c r="E44" s="356"/>
      <c r="F44" s="357"/>
    </row>
    <row r="45" spans="1:6" ht="15">
      <c r="A45" s="26" t="s">
        <v>242</v>
      </c>
      <c r="B45" s="26" t="s">
        <v>106</v>
      </c>
      <c r="C45" s="355" t="s">
        <v>66</v>
      </c>
      <c r="D45" s="355"/>
      <c r="E45" s="355"/>
      <c r="F45" s="355"/>
    </row>
    <row r="46" spans="1:6" ht="15">
      <c r="A46" s="26" t="s">
        <v>242</v>
      </c>
      <c r="B46" s="26" t="s">
        <v>107</v>
      </c>
      <c r="C46" s="355" t="s">
        <v>69</v>
      </c>
      <c r="D46" s="355"/>
      <c r="E46" s="355"/>
      <c r="F46" s="355"/>
    </row>
    <row r="47" spans="1:6" ht="15">
      <c r="A47" s="26" t="s">
        <v>242</v>
      </c>
      <c r="B47" s="124" t="s">
        <v>340</v>
      </c>
      <c r="C47" s="355" t="s">
        <v>74</v>
      </c>
      <c r="D47" s="355"/>
      <c r="E47" s="355"/>
      <c r="F47" s="355"/>
    </row>
    <row r="48" spans="1:6" ht="15">
      <c r="A48" s="26" t="s">
        <v>242</v>
      </c>
      <c r="B48" s="124" t="s">
        <v>498</v>
      </c>
      <c r="C48" s="352" t="s">
        <v>499</v>
      </c>
      <c r="D48" s="356"/>
      <c r="E48" s="356"/>
      <c r="F48" s="357"/>
    </row>
    <row r="49" spans="1:6" ht="19.5" customHeight="1">
      <c r="A49" s="124" t="s">
        <v>242</v>
      </c>
      <c r="B49" s="124" t="s">
        <v>559</v>
      </c>
      <c r="C49" s="352" t="s">
        <v>562</v>
      </c>
      <c r="D49" s="358"/>
      <c r="E49" s="358"/>
      <c r="F49" s="359"/>
    </row>
    <row r="50" spans="1:6" ht="18.75" customHeight="1">
      <c r="A50" s="26" t="s">
        <v>242</v>
      </c>
      <c r="B50" s="124" t="s">
        <v>355</v>
      </c>
      <c r="C50" s="352" t="s">
        <v>500</v>
      </c>
      <c r="D50" s="353"/>
      <c r="E50" s="353"/>
      <c r="F50" s="354"/>
    </row>
    <row r="51" spans="1:6" ht="18" customHeight="1">
      <c r="A51" s="124" t="s">
        <v>242</v>
      </c>
      <c r="B51" s="124" t="s">
        <v>346</v>
      </c>
      <c r="C51" s="368" t="s">
        <v>345</v>
      </c>
      <c r="D51" s="369"/>
      <c r="E51" s="369"/>
      <c r="F51" s="370"/>
    </row>
    <row r="52" spans="1:6" ht="15">
      <c r="A52" s="26" t="s">
        <v>242</v>
      </c>
      <c r="B52" s="124" t="s">
        <v>341</v>
      </c>
      <c r="C52" s="355" t="s">
        <v>75</v>
      </c>
      <c r="D52" s="355"/>
      <c r="E52" s="355"/>
      <c r="F52" s="355"/>
    </row>
    <row r="53" spans="1:6" ht="18" customHeight="1">
      <c r="A53" s="26" t="s">
        <v>242</v>
      </c>
      <c r="B53" s="124" t="s">
        <v>347</v>
      </c>
      <c r="C53" s="355" t="s">
        <v>246</v>
      </c>
      <c r="D53" s="355"/>
      <c r="E53" s="355"/>
      <c r="F53" s="355"/>
    </row>
    <row r="54" spans="1:6" ht="18" customHeight="1">
      <c r="A54" s="26" t="s">
        <v>242</v>
      </c>
      <c r="B54" s="124" t="s">
        <v>508</v>
      </c>
      <c r="C54" s="355" t="s">
        <v>509</v>
      </c>
      <c r="D54" s="355"/>
      <c r="E54" s="355"/>
      <c r="F54" s="355"/>
    </row>
    <row r="55" spans="1:6" ht="15">
      <c r="A55" s="26" t="s">
        <v>242</v>
      </c>
      <c r="B55" s="124" t="s">
        <v>348</v>
      </c>
      <c r="C55" s="355" t="s">
        <v>76</v>
      </c>
      <c r="D55" s="355"/>
      <c r="E55" s="355"/>
      <c r="F55" s="355"/>
    </row>
    <row r="56" spans="1:6" ht="30.75" customHeight="1">
      <c r="A56" s="26" t="s">
        <v>242</v>
      </c>
      <c r="B56" s="124" t="s">
        <v>342</v>
      </c>
      <c r="C56" s="355" t="s">
        <v>25</v>
      </c>
      <c r="D56" s="355"/>
      <c r="E56" s="355"/>
      <c r="F56" s="355"/>
    </row>
    <row r="57" spans="1:6" ht="21" customHeight="1">
      <c r="A57" s="26" t="s">
        <v>242</v>
      </c>
      <c r="B57" s="124" t="s">
        <v>427</v>
      </c>
      <c r="C57" s="364" t="s">
        <v>431</v>
      </c>
      <c r="D57" s="365"/>
      <c r="E57" s="365"/>
      <c r="F57" s="366"/>
    </row>
    <row r="58" spans="1:6" ht="35.25" customHeight="1">
      <c r="A58" s="124" t="s">
        <v>242</v>
      </c>
      <c r="B58" s="124" t="s">
        <v>560</v>
      </c>
      <c r="C58" s="352" t="s">
        <v>561</v>
      </c>
      <c r="D58" s="358"/>
      <c r="E58" s="358"/>
      <c r="F58" s="359"/>
    </row>
    <row r="59" spans="1:6" ht="24" customHeight="1">
      <c r="A59" s="26" t="s">
        <v>242</v>
      </c>
      <c r="B59" s="124" t="s">
        <v>461</v>
      </c>
      <c r="C59" s="352" t="s">
        <v>463</v>
      </c>
      <c r="D59" s="356"/>
      <c r="E59" s="356"/>
      <c r="F59" s="357"/>
    </row>
    <row r="60" spans="1:6" ht="23.25" customHeight="1">
      <c r="A60" s="26" t="s">
        <v>242</v>
      </c>
      <c r="B60" s="124" t="s">
        <v>429</v>
      </c>
      <c r="C60" s="364" t="s">
        <v>433</v>
      </c>
      <c r="D60" s="365"/>
      <c r="E60" s="365"/>
      <c r="F60" s="366"/>
    </row>
    <row r="61" spans="1:6" ht="24" customHeight="1">
      <c r="A61" s="26" t="s">
        <v>242</v>
      </c>
      <c r="B61" s="124" t="s">
        <v>349</v>
      </c>
      <c r="C61" s="352" t="s">
        <v>284</v>
      </c>
      <c r="D61" s="353"/>
      <c r="E61" s="353"/>
      <c r="F61" s="354"/>
    </row>
    <row r="62" spans="1:6" ht="50.25" customHeight="1">
      <c r="A62" s="26" t="s">
        <v>242</v>
      </c>
      <c r="B62" s="124" t="s">
        <v>350</v>
      </c>
      <c r="C62" s="355" t="s">
        <v>248</v>
      </c>
      <c r="D62" s="355"/>
      <c r="E62" s="355"/>
      <c r="F62" s="355"/>
    </row>
    <row r="63" spans="1:6" ht="20.25" customHeight="1">
      <c r="A63" s="26" t="s">
        <v>242</v>
      </c>
      <c r="B63" s="124" t="s">
        <v>353</v>
      </c>
      <c r="C63" s="355" t="s">
        <v>77</v>
      </c>
      <c r="D63" s="355"/>
      <c r="E63" s="355"/>
      <c r="F63" s="355"/>
    </row>
    <row r="64" spans="1:6" ht="21" customHeight="1">
      <c r="A64" s="26" t="s">
        <v>242</v>
      </c>
      <c r="B64" s="124" t="s">
        <v>354</v>
      </c>
      <c r="C64" s="355" t="s">
        <v>78</v>
      </c>
      <c r="D64" s="355"/>
      <c r="E64" s="355"/>
      <c r="F64" s="355"/>
    </row>
    <row r="65" spans="1:6" ht="36.75" customHeight="1">
      <c r="A65" s="26" t="s">
        <v>242</v>
      </c>
      <c r="B65" s="124" t="s">
        <v>515</v>
      </c>
      <c r="C65" s="352" t="s">
        <v>517</v>
      </c>
      <c r="D65" s="356"/>
      <c r="E65" s="356"/>
      <c r="F65" s="357"/>
    </row>
    <row r="66" spans="1:6" ht="27.75" customHeight="1">
      <c r="A66" s="26" t="s">
        <v>242</v>
      </c>
      <c r="B66" s="124" t="s">
        <v>510</v>
      </c>
      <c r="C66" s="352" t="s">
        <v>511</v>
      </c>
      <c r="D66" s="356"/>
      <c r="E66" s="356"/>
      <c r="F66" s="357"/>
    </row>
    <row r="67" spans="1:6" ht="26.25" customHeight="1">
      <c r="A67" s="26" t="s">
        <v>242</v>
      </c>
      <c r="B67" s="124" t="s">
        <v>454</v>
      </c>
      <c r="C67" s="361" t="s">
        <v>453</v>
      </c>
      <c r="D67" s="362"/>
      <c r="E67" s="362"/>
      <c r="F67" s="363"/>
    </row>
    <row r="68" ht="12.75">
      <c r="F68" s="132"/>
    </row>
  </sheetData>
  <sheetProtection/>
  <mergeCells count="67">
    <mergeCell ref="D6:F6"/>
    <mergeCell ref="D7:F7"/>
    <mergeCell ref="D8:F8"/>
    <mergeCell ref="D9:F9"/>
    <mergeCell ref="C52:F52"/>
    <mergeCell ref="C23:F23"/>
    <mergeCell ref="C36:F36"/>
    <mergeCell ref="C31:F31"/>
    <mergeCell ref="C26:F26"/>
    <mergeCell ref="C32:F32"/>
    <mergeCell ref="C65:F65"/>
    <mergeCell ref="A10:B10"/>
    <mergeCell ref="C33:F33"/>
    <mergeCell ref="A15:B15"/>
    <mergeCell ref="A16:F16"/>
    <mergeCell ref="A17:F17"/>
    <mergeCell ref="A13:B13"/>
    <mergeCell ref="C28:F28"/>
    <mergeCell ref="C29:F29"/>
    <mergeCell ref="A11:B11"/>
    <mergeCell ref="A12:B12"/>
    <mergeCell ref="D12:F12"/>
    <mergeCell ref="A14:B14"/>
    <mergeCell ref="D13:F13"/>
    <mergeCell ref="C27:F27"/>
    <mergeCell ref="C19:F21"/>
    <mergeCell ref="C25:F25"/>
    <mergeCell ref="A18:B18"/>
    <mergeCell ref="A19:B20"/>
    <mergeCell ref="D14:F14"/>
    <mergeCell ref="C37:F37"/>
    <mergeCell ref="C63:F63"/>
    <mergeCell ref="C62:F62"/>
    <mergeCell ref="C41:F41"/>
    <mergeCell ref="C44:F44"/>
    <mergeCell ref="C38:F38"/>
    <mergeCell ref="C58:F58"/>
    <mergeCell ref="C67:F67"/>
    <mergeCell ref="C64:F64"/>
    <mergeCell ref="C53:F53"/>
    <mergeCell ref="C57:F57"/>
    <mergeCell ref="C60:F60"/>
    <mergeCell ref="C40:F40"/>
    <mergeCell ref="C50:F50"/>
    <mergeCell ref="C45:F45"/>
    <mergeCell ref="C46:F46"/>
    <mergeCell ref="C51:F51"/>
    <mergeCell ref="D2:F2"/>
    <mergeCell ref="D3:F3"/>
    <mergeCell ref="D4:F4"/>
    <mergeCell ref="A22:F22"/>
    <mergeCell ref="C24:F24"/>
    <mergeCell ref="C54:F54"/>
    <mergeCell ref="C47:F47"/>
    <mergeCell ref="C48:F48"/>
    <mergeCell ref="C49:F49"/>
    <mergeCell ref="C43:F43"/>
    <mergeCell ref="D10:F10"/>
    <mergeCell ref="C61:F61"/>
    <mergeCell ref="C56:F56"/>
    <mergeCell ref="C55:F55"/>
    <mergeCell ref="C59:F59"/>
    <mergeCell ref="C66:F66"/>
    <mergeCell ref="C39:F39"/>
    <mergeCell ref="C34:F34"/>
    <mergeCell ref="C35:F35"/>
    <mergeCell ref="C30:F30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G26"/>
  <sheetViews>
    <sheetView zoomScalePageLayoutView="0" workbookViewId="0" topLeftCell="A1">
      <selection activeCell="A20" sqref="A20:IV21"/>
    </sheetView>
  </sheetViews>
  <sheetFormatPr defaultColWidth="9.140625" defaultRowHeight="12.75"/>
  <cols>
    <col min="1" max="1" width="10.28125" style="0" customWidth="1"/>
    <col min="2" max="2" width="30.57421875" style="0" customWidth="1"/>
    <col min="3" max="3" width="77.00390625" style="0" customWidth="1"/>
    <col min="6" max="6" width="9.140625" style="0" customWidth="1"/>
    <col min="7" max="7" width="11.140625" style="0" customWidth="1"/>
  </cols>
  <sheetData>
    <row r="2" spans="4:7" ht="14.25" customHeight="1">
      <c r="D2" s="350" t="s">
        <v>523</v>
      </c>
      <c r="E2" s="350"/>
      <c r="F2" s="350"/>
      <c r="G2" s="350"/>
    </row>
    <row r="3" spans="4:7" ht="16.5" customHeight="1">
      <c r="D3" s="380" t="s">
        <v>270</v>
      </c>
      <c r="E3" s="380"/>
      <c r="F3" s="380"/>
      <c r="G3" s="380"/>
    </row>
    <row r="4" spans="4:7" ht="18" customHeight="1">
      <c r="D4" s="381" t="s">
        <v>336</v>
      </c>
      <c r="E4" s="382"/>
      <c r="F4" s="382"/>
      <c r="G4" s="382"/>
    </row>
    <row r="5" ht="15.75" customHeight="1"/>
    <row r="6" spans="3:7" ht="15.75" customHeight="1">
      <c r="C6" s="1"/>
      <c r="D6" s="380" t="s">
        <v>604</v>
      </c>
      <c r="E6" s="380"/>
      <c r="F6" s="380"/>
      <c r="G6" s="55"/>
    </row>
    <row r="7" spans="1:7" ht="15.75" customHeight="1">
      <c r="A7" s="6"/>
      <c r="D7" s="380" t="s">
        <v>270</v>
      </c>
      <c r="E7" s="380"/>
      <c r="F7" s="380"/>
      <c r="G7" s="380"/>
    </row>
    <row r="8" spans="1:7" ht="15.75" customHeight="1">
      <c r="A8" s="6"/>
      <c r="D8" s="380" t="s">
        <v>273</v>
      </c>
      <c r="E8" s="380"/>
      <c r="F8" s="380"/>
      <c r="G8" s="380"/>
    </row>
    <row r="9" spans="3:7" ht="15.75">
      <c r="C9" s="6"/>
      <c r="D9" s="69" t="s">
        <v>274</v>
      </c>
      <c r="E9" s="69"/>
      <c r="F9" s="69"/>
      <c r="G9" s="55"/>
    </row>
    <row r="10" spans="3:7" ht="15.75">
      <c r="C10" s="35"/>
      <c r="D10" s="69" t="s">
        <v>519</v>
      </c>
      <c r="E10" s="69"/>
      <c r="F10" s="69"/>
      <c r="G10" s="55"/>
    </row>
    <row r="11" spans="3:7" ht="15.75">
      <c r="C11" s="35"/>
      <c r="D11" s="49" t="s">
        <v>520</v>
      </c>
      <c r="E11" s="50"/>
      <c r="F11" s="50"/>
      <c r="G11" s="55"/>
    </row>
    <row r="12" spans="3:7" ht="15.75">
      <c r="C12" s="35"/>
      <c r="D12" s="381" t="s">
        <v>573</v>
      </c>
      <c r="E12" s="382"/>
      <c r="F12" s="382"/>
      <c r="G12" s="382"/>
    </row>
    <row r="13" ht="15.75">
      <c r="C13" s="35"/>
    </row>
    <row r="14" spans="1:7" ht="18.75">
      <c r="A14" s="335" t="s">
        <v>142</v>
      </c>
      <c r="B14" s="335"/>
      <c r="C14" s="335"/>
      <c r="D14" s="335"/>
      <c r="E14" s="335"/>
      <c r="F14" s="335"/>
      <c r="G14" s="335"/>
    </row>
    <row r="15" spans="1:7" ht="15.75" customHeight="1">
      <c r="A15" s="335" t="s">
        <v>279</v>
      </c>
      <c r="B15" s="335"/>
      <c r="C15" s="335"/>
      <c r="D15" s="335"/>
      <c r="E15" s="335"/>
      <c r="F15" s="335"/>
      <c r="G15" s="335"/>
    </row>
    <row r="16" spans="1:7" ht="18.75">
      <c r="A16" s="346" t="s">
        <v>525</v>
      </c>
      <c r="B16" s="346"/>
      <c r="C16" s="346"/>
      <c r="D16" s="346"/>
      <c r="E16" s="346"/>
      <c r="F16" s="346"/>
      <c r="G16" s="346"/>
    </row>
    <row r="17" spans="1:7" ht="15.75">
      <c r="A17" s="67"/>
      <c r="B17" s="67"/>
      <c r="C17" s="67"/>
      <c r="D17" s="67"/>
      <c r="E17" s="67"/>
      <c r="F17" s="67"/>
      <c r="G17" s="67"/>
    </row>
    <row r="18" spans="1:7" ht="72" customHeight="1">
      <c r="A18" s="64" t="s">
        <v>140</v>
      </c>
      <c r="B18" s="64" t="s">
        <v>141</v>
      </c>
      <c r="C18" s="388"/>
      <c r="D18" s="389"/>
      <c r="E18" s="389"/>
      <c r="F18" s="389"/>
      <c r="G18" s="390"/>
    </row>
    <row r="19" spans="1:7" ht="18.75" customHeight="1">
      <c r="A19" s="391" t="s">
        <v>280</v>
      </c>
      <c r="B19" s="392"/>
      <c r="C19" s="392"/>
      <c r="D19" s="392"/>
      <c r="E19" s="392"/>
      <c r="F19" s="392"/>
      <c r="G19" s="393"/>
    </row>
    <row r="20" spans="1:7" ht="21" customHeight="1" hidden="1">
      <c r="A20" s="65">
        <v>156</v>
      </c>
      <c r="B20" s="229" t="s">
        <v>473</v>
      </c>
      <c r="C20" s="386" t="s">
        <v>489</v>
      </c>
      <c r="D20" s="386"/>
      <c r="E20" s="386"/>
      <c r="F20" s="386"/>
      <c r="G20" s="386"/>
    </row>
    <row r="21" spans="1:7" ht="20.25" customHeight="1" hidden="1">
      <c r="A21" s="65">
        <v>156</v>
      </c>
      <c r="B21" s="229" t="s">
        <v>474</v>
      </c>
      <c r="C21" s="386" t="s">
        <v>490</v>
      </c>
      <c r="D21" s="386"/>
      <c r="E21" s="386"/>
      <c r="F21" s="386"/>
      <c r="G21" s="386"/>
    </row>
    <row r="22" spans="1:7" ht="30.75" customHeight="1">
      <c r="A22" s="230">
        <v>156</v>
      </c>
      <c r="B22" s="229" t="s">
        <v>36</v>
      </c>
      <c r="C22" s="387" t="s">
        <v>38</v>
      </c>
      <c r="D22" s="387"/>
      <c r="E22" s="387"/>
      <c r="F22" s="387"/>
      <c r="G22" s="387"/>
    </row>
    <row r="23" spans="1:7" ht="32.25" customHeight="1">
      <c r="A23" s="230">
        <v>156</v>
      </c>
      <c r="B23" s="229" t="s">
        <v>37</v>
      </c>
      <c r="C23" s="387" t="s">
        <v>39</v>
      </c>
      <c r="D23" s="387"/>
      <c r="E23" s="387"/>
      <c r="F23" s="387"/>
      <c r="G23" s="387"/>
    </row>
    <row r="24" spans="1:7" ht="24.75" customHeight="1">
      <c r="A24" s="230">
        <v>156</v>
      </c>
      <c r="B24" s="229" t="s">
        <v>85</v>
      </c>
      <c r="C24" s="383" t="s">
        <v>286</v>
      </c>
      <c r="D24" s="384"/>
      <c r="E24" s="384"/>
      <c r="F24" s="384"/>
      <c r="G24" s="385"/>
    </row>
    <row r="25" spans="1:7" ht="24.75" customHeight="1">
      <c r="A25" s="228">
        <v>156</v>
      </c>
      <c r="B25" s="229" t="s">
        <v>86</v>
      </c>
      <c r="C25" s="383" t="s">
        <v>287</v>
      </c>
      <c r="D25" s="384"/>
      <c r="E25" s="384"/>
      <c r="F25" s="384"/>
      <c r="G25" s="385"/>
    </row>
    <row r="26" ht="12.75" customHeight="1">
      <c r="G26" s="135" t="s">
        <v>581</v>
      </c>
    </row>
    <row r="27" ht="57" customHeight="1"/>
  </sheetData>
  <sheetProtection/>
  <mergeCells count="18">
    <mergeCell ref="C25:G25"/>
    <mergeCell ref="C22:G22"/>
    <mergeCell ref="C23:G23"/>
    <mergeCell ref="C18:G18"/>
    <mergeCell ref="A19:G19"/>
    <mergeCell ref="A16:G16"/>
    <mergeCell ref="A15:G15"/>
    <mergeCell ref="A14:G14"/>
    <mergeCell ref="D6:F6"/>
    <mergeCell ref="C24:G24"/>
    <mergeCell ref="C20:G20"/>
    <mergeCell ref="C21:G21"/>
    <mergeCell ref="D2:G2"/>
    <mergeCell ref="D3:G3"/>
    <mergeCell ref="D4:G4"/>
    <mergeCell ref="D12:G12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41" customWidth="1"/>
    <col min="5" max="5" width="13.57421875" style="0" customWidth="1"/>
    <col min="6" max="6" width="12.8515625" style="0" customWidth="1"/>
  </cols>
  <sheetData>
    <row r="1" spans="2:4" ht="12.75">
      <c r="B1" s="29"/>
      <c r="C1" s="29"/>
      <c r="D1" s="40"/>
    </row>
    <row r="2" spans="2:6" ht="15.75">
      <c r="B2" s="43"/>
      <c r="C2" s="43"/>
      <c r="D2" s="327" t="s">
        <v>276</v>
      </c>
      <c r="E2" s="327"/>
      <c r="F2" s="327"/>
    </row>
    <row r="3" spans="2:6" ht="15.75">
      <c r="B3" s="43"/>
      <c r="C3" s="43"/>
      <c r="D3" s="327" t="s">
        <v>640</v>
      </c>
      <c r="E3" s="327"/>
      <c r="F3" s="327"/>
    </row>
    <row r="4" spans="2:6" ht="15.75">
      <c r="B4" s="43"/>
      <c r="C4" s="43"/>
      <c r="D4" s="327" t="s">
        <v>638</v>
      </c>
      <c r="E4" s="337"/>
      <c r="F4" s="337"/>
    </row>
    <row r="5" spans="2:6" ht="15.75">
      <c r="B5" s="43"/>
      <c r="C5" s="43"/>
      <c r="D5" s="327" t="s">
        <v>296</v>
      </c>
      <c r="E5" s="327"/>
      <c r="F5" s="327"/>
    </row>
    <row r="6" spans="2:6" ht="15.75">
      <c r="B6" s="43"/>
      <c r="C6" s="43"/>
      <c r="D6" s="128"/>
      <c r="E6" s="128"/>
      <c r="F6" s="128"/>
    </row>
    <row r="7" spans="2:6" ht="15.75">
      <c r="B7" s="43"/>
      <c r="C7" s="43"/>
      <c r="D7" s="327" t="s">
        <v>583</v>
      </c>
      <c r="E7" s="327"/>
      <c r="F7" s="327"/>
    </row>
    <row r="8" spans="2:6" ht="15.75">
      <c r="B8" s="43"/>
      <c r="C8" s="43"/>
      <c r="D8" s="327" t="s">
        <v>270</v>
      </c>
      <c r="E8" s="327"/>
      <c r="F8" s="327"/>
    </row>
    <row r="9" spans="2:6" ht="15.75">
      <c r="B9" s="43"/>
      <c r="C9" s="43"/>
      <c r="D9" s="327" t="s">
        <v>273</v>
      </c>
      <c r="E9" s="327"/>
      <c r="F9" s="327"/>
    </row>
    <row r="10" spans="2:6" ht="15.75">
      <c r="B10" s="43"/>
      <c r="C10" s="43"/>
      <c r="D10" s="338" t="s">
        <v>321</v>
      </c>
      <c r="E10" s="338"/>
      <c r="F10" s="338"/>
    </row>
    <row r="11" spans="2:6" ht="15.75">
      <c r="B11" s="43"/>
      <c r="C11" s="43"/>
      <c r="D11" s="338" t="s">
        <v>519</v>
      </c>
      <c r="E11" s="338"/>
      <c r="F11" s="338"/>
    </row>
    <row r="12" spans="2:6" ht="15.75">
      <c r="B12" s="43"/>
      <c r="C12" s="43"/>
      <c r="D12" s="49" t="s">
        <v>520</v>
      </c>
      <c r="E12" s="50"/>
      <c r="F12" s="50"/>
    </row>
    <row r="13" spans="2:6" ht="15.75">
      <c r="B13" s="43"/>
      <c r="C13" s="43"/>
      <c r="D13" s="328" t="s">
        <v>573</v>
      </c>
      <c r="E13" s="328"/>
      <c r="F13" s="328"/>
    </row>
    <row r="14" spans="2:4" ht="15.75">
      <c r="B14" s="43"/>
      <c r="C14" s="43"/>
      <c r="D14" s="43"/>
    </row>
    <row r="15" spans="1:6" ht="18.75">
      <c r="A15" s="394" t="s">
        <v>171</v>
      </c>
      <c r="B15" s="344"/>
      <c r="C15" s="344"/>
      <c r="D15" s="344"/>
      <c r="E15" s="344"/>
      <c r="F15" s="344"/>
    </row>
    <row r="16" spans="1:6" ht="18.75">
      <c r="A16" s="335" t="s">
        <v>526</v>
      </c>
      <c r="B16" s="344"/>
      <c r="C16" s="344"/>
      <c r="D16" s="344"/>
      <c r="E16" s="344"/>
      <c r="F16" s="344"/>
    </row>
    <row r="17" spans="1:6" ht="19.5">
      <c r="A17" s="28"/>
      <c r="B17" s="27"/>
      <c r="C17" s="27"/>
      <c r="D17" s="42"/>
      <c r="E17" s="118"/>
      <c r="F17" s="3" t="s">
        <v>263</v>
      </c>
    </row>
    <row r="18" spans="1:6" ht="19.5" customHeight="1">
      <c r="A18" s="395" t="s">
        <v>143</v>
      </c>
      <c r="B18" s="395" t="s">
        <v>144</v>
      </c>
      <c r="C18" s="395" t="s">
        <v>145</v>
      </c>
      <c r="D18" s="396" t="s">
        <v>15</v>
      </c>
      <c r="E18" s="396"/>
      <c r="F18" s="396"/>
    </row>
    <row r="19" spans="1:6" ht="21.75" customHeight="1">
      <c r="A19" s="340"/>
      <c r="B19" s="340"/>
      <c r="C19" s="340"/>
      <c r="D19" s="116" t="s">
        <v>335</v>
      </c>
      <c r="E19" s="117" t="s">
        <v>409</v>
      </c>
      <c r="F19" s="117" t="s">
        <v>527</v>
      </c>
    </row>
    <row r="20" spans="1:6" ht="16.5" customHeight="1">
      <c r="A20" s="61">
        <v>1</v>
      </c>
      <c r="B20" s="61">
        <v>2</v>
      </c>
      <c r="C20" s="61">
        <v>3</v>
      </c>
      <c r="D20" s="95">
        <v>4</v>
      </c>
      <c r="E20" s="45">
        <v>5</v>
      </c>
      <c r="F20" s="45">
        <v>6</v>
      </c>
    </row>
    <row r="21" spans="1:6" ht="19.5" customHeight="1">
      <c r="A21" s="96" t="s">
        <v>146</v>
      </c>
      <c r="B21" s="79" t="s">
        <v>172</v>
      </c>
      <c r="C21" s="79" t="s">
        <v>173</v>
      </c>
      <c r="D21" s="247">
        <f>D22+D23+D24+D25+D27+D28+D26</f>
        <v>11853.6</v>
      </c>
      <c r="E21" s="247">
        <f>E22+E23+E24+E25+E27+E28+E26</f>
        <v>10434.9</v>
      </c>
      <c r="F21" s="247">
        <f>F22+F23+F24+F25+F27+F28+F26</f>
        <v>10434.9</v>
      </c>
    </row>
    <row r="22" spans="1:6" ht="35.25" customHeight="1" hidden="1">
      <c r="A22" s="60" t="s">
        <v>147</v>
      </c>
      <c r="B22" s="80" t="s">
        <v>172</v>
      </c>
      <c r="C22" s="80" t="s">
        <v>174</v>
      </c>
      <c r="D22" s="248">
        <f>'прил.7'!G25</f>
        <v>0</v>
      </c>
      <c r="E22" s="248">
        <f>'прил.7'!H25</f>
        <v>0</v>
      </c>
      <c r="F22" s="248">
        <f>'прил.7'!I25</f>
        <v>0</v>
      </c>
    </row>
    <row r="23" spans="1:6" ht="48.75" customHeight="1" hidden="1">
      <c r="A23" s="60" t="s">
        <v>184</v>
      </c>
      <c r="B23" s="80" t="s">
        <v>172</v>
      </c>
      <c r="C23" s="80" t="s">
        <v>175</v>
      </c>
      <c r="D23" s="248">
        <f>'прил.7'!G32</f>
        <v>0</v>
      </c>
      <c r="E23" s="248">
        <f>'прил.7'!H32</f>
        <v>0</v>
      </c>
      <c r="F23" s="248">
        <f>'прил.7'!I32</f>
        <v>0</v>
      </c>
    </row>
    <row r="24" spans="1:6" ht="48" customHeight="1">
      <c r="A24" s="60" t="s">
        <v>148</v>
      </c>
      <c r="B24" s="80" t="s">
        <v>172</v>
      </c>
      <c r="C24" s="80" t="s">
        <v>176</v>
      </c>
      <c r="D24" s="248">
        <f>'прил.6'!F36</f>
        <v>5657.700000000001</v>
      </c>
      <c r="E24" s="248">
        <f>'прил.6'!G36</f>
        <v>4939.9</v>
      </c>
      <c r="F24" s="248">
        <f>'прил.6'!H36</f>
        <v>4939.9</v>
      </c>
    </row>
    <row r="25" spans="1:6" ht="50.25" customHeight="1">
      <c r="A25" s="60" t="s">
        <v>249</v>
      </c>
      <c r="B25" s="80" t="s">
        <v>172</v>
      </c>
      <c r="C25" s="80" t="s">
        <v>108</v>
      </c>
      <c r="D25" s="249">
        <f>'прил.7'!G61</f>
        <v>77.5</v>
      </c>
      <c r="E25" s="249">
        <f>'прил.7'!H61</f>
        <v>0</v>
      </c>
      <c r="F25" s="249">
        <f>'прил.7'!I61</f>
        <v>0</v>
      </c>
    </row>
    <row r="26" spans="1:6" ht="16.5" customHeight="1" hidden="1">
      <c r="A26" s="60" t="s">
        <v>211</v>
      </c>
      <c r="B26" s="80" t="s">
        <v>172</v>
      </c>
      <c r="C26" s="80" t="s">
        <v>111</v>
      </c>
      <c r="D26" s="249">
        <f>'прил.7'!G64</f>
        <v>0</v>
      </c>
      <c r="E26" s="249">
        <f>'прил.7'!H64</f>
        <v>0</v>
      </c>
      <c r="F26" s="249">
        <f>'прил.7'!I64</f>
        <v>0</v>
      </c>
    </row>
    <row r="27" spans="1:6" ht="20.25" customHeight="1">
      <c r="A27" s="60" t="s">
        <v>149</v>
      </c>
      <c r="B27" s="80" t="s">
        <v>172</v>
      </c>
      <c r="C27" s="80">
        <v>11</v>
      </c>
      <c r="D27" s="248">
        <f>'прил.7'!G65</f>
        <v>100</v>
      </c>
      <c r="E27" s="248">
        <f>'прил.7'!H65</f>
        <v>300</v>
      </c>
      <c r="F27" s="248">
        <f>'прил.7'!I65</f>
        <v>300</v>
      </c>
    </row>
    <row r="28" spans="1:6" ht="21" customHeight="1">
      <c r="A28" s="60" t="s">
        <v>150</v>
      </c>
      <c r="B28" s="80" t="s">
        <v>172</v>
      </c>
      <c r="C28" s="80">
        <v>13</v>
      </c>
      <c r="D28" s="248">
        <f>'прил.7'!G69</f>
        <v>6018.4</v>
      </c>
      <c r="E28" s="248">
        <f>'прил.7'!H69</f>
        <v>5195</v>
      </c>
      <c r="F28" s="248">
        <f>'прил.7'!I69</f>
        <v>5195</v>
      </c>
    </row>
    <row r="29" spans="1:6" ht="19.5" customHeight="1">
      <c r="A29" s="75" t="s">
        <v>151</v>
      </c>
      <c r="B29" s="79" t="s">
        <v>174</v>
      </c>
      <c r="C29" s="79" t="s">
        <v>173</v>
      </c>
      <c r="D29" s="247">
        <f>D30</f>
        <v>261.2</v>
      </c>
      <c r="E29" s="247">
        <f>E30</f>
        <v>263.9</v>
      </c>
      <c r="F29" s="247">
        <f>F30</f>
        <v>274.2</v>
      </c>
    </row>
    <row r="30" spans="1:6" ht="21" customHeight="1">
      <c r="A30" s="60" t="s">
        <v>152</v>
      </c>
      <c r="B30" s="80" t="s">
        <v>174</v>
      </c>
      <c r="C30" s="80" t="s">
        <v>175</v>
      </c>
      <c r="D30" s="248">
        <f>'прил.7'!G96</f>
        <v>261.2</v>
      </c>
      <c r="E30" s="248">
        <f>'прил.7'!H96</f>
        <v>263.9</v>
      </c>
      <c r="F30" s="248">
        <f>'прил.7'!I96</f>
        <v>274.2</v>
      </c>
    </row>
    <row r="31" spans="1:6" ht="25.5" customHeight="1">
      <c r="A31" s="75" t="s">
        <v>153</v>
      </c>
      <c r="B31" s="79" t="s">
        <v>175</v>
      </c>
      <c r="C31" s="79" t="s">
        <v>173</v>
      </c>
      <c r="D31" s="247">
        <f>D32+D33</f>
        <v>1800</v>
      </c>
      <c r="E31" s="247">
        <f>E32+E33</f>
        <v>400</v>
      </c>
      <c r="F31" s="247">
        <f>F32+F33</f>
        <v>400</v>
      </c>
    </row>
    <row r="32" spans="1:6" ht="36.75" customHeight="1" hidden="1">
      <c r="A32" s="60" t="s">
        <v>33</v>
      </c>
      <c r="B32" s="80" t="s">
        <v>175</v>
      </c>
      <c r="C32" s="80" t="s">
        <v>109</v>
      </c>
      <c r="D32" s="248">
        <f>'прил.7'!G103</f>
        <v>0</v>
      </c>
      <c r="E32" s="248">
        <f>'прил.7'!H107</f>
        <v>0</v>
      </c>
      <c r="F32" s="248">
        <f>'прил.7'!I107</f>
        <v>0</v>
      </c>
    </row>
    <row r="33" spans="1:6" ht="47.25" customHeight="1">
      <c r="A33" s="60" t="s">
        <v>566</v>
      </c>
      <c r="B33" s="80" t="s">
        <v>175</v>
      </c>
      <c r="C33" s="80">
        <v>10</v>
      </c>
      <c r="D33" s="248">
        <f>'прил.7'!G109</f>
        <v>1800</v>
      </c>
      <c r="E33" s="248">
        <f>'прил.7'!H109</f>
        <v>400</v>
      </c>
      <c r="F33" s="248">
        <f>'прил.7'!I109</f>
        <v>400</v>
      </c>
    </row>
    <row r="34" spans="1:6" ht="18.75" customHeight="1">
      <c r="A34" s="75" t="s">
        <v>154</v>
      </c>
      <c r="B34" s="79" t="s">
        <v>176</v>
      </c>
      <c r="C34" s="79" t="s">
        <v>173</v>
      </c>
      <c r="D34" s="247">
        <f>D35+D36</f>
        <v>5380.7</v>
      </c>
      <c r="E34" s="247">
        <f>E35+E36</f>
        <v>2295</v>
      </c>
      <c r="F34" s="247">
        <f>F35+F36</f>
        <v>2438</v>
      </c>
    </row>
    <row r="35" spans="1:6" ht="18" customHeight="1">
      <c r="A35" s="60" t="s">
        <v>155</v>
      </c>
      <c r="B35" s="80" t="s">
        <v>176</v>
      </c>
      <c r="C35" s="80" t="s">
        <v>109</v>
      </c>
      <c r="D35" s="248">
        <f>'прил.7'!G121</f>
        <v>5125.7</v>
      </c>
      <c r="E35" s="248">
        <f>'прил.7'!H121</f>
        <v>2295</v>
      </c>
      <c r="F35" s="248">
        <f>'прил.7'!I121</f>
        <v>2438</v>
      </c>
    </row>
    <row r="36" spans="1:6" ht="19.5" customHeight="1">
      <c r="A36" s="60" t="s">
        <v>569</v>
      </c>
      <c r="B36" s="80" t="s">
        <v>176</v>
      </c>
      <c r="C36" s="80" t="s">
        <v>568</v>
      </c>
      <c r="D36" s="248">
        <f>'прил.7'!G145</f>
        <v>255.00000000000023</v>
      </c>
      <c r="E36" s="248">
        <f>'прил.7'!H145</f>
        <v>0</v>
      </c>
      <c r="F36" s="248">
        <f>'прил.7'!I145</f>
        <v>0</v>
      </c>
    </row>
    <row r="37" spans="1:6" ht="19.5" customHeight="1">
      <c r="A37" s="75" t="s">
        <v>156</v>
      </c>
      <c r="B37" s="79" t="s">
        <v>110</v>
      </c>
      <c r="C37" s="79" t="s">
        <v>173</v>
      </c>
      <c r="D37" s="247">
        <f>D38+D39+D40+D41</f>
        <v>141830</v>
      </c>
      <c r="E37" s="247">
        <f>E38+E39+E40+E41</f>
        <v>33611.5</v>
      </c>
      <c r="F37" s="247">
        <f>F38+F39+F40+F41</f>
        <v>28010.5</v>
      </c>
    </row>
    <row r="38" spans="1:6" ht="21.75" customHeight="1">
      <c r="A38" s="60" t="s">
        <v>157</v>
      </c>
      <c r="B38" s="80" t="s">
        <v>110</v>
      </c>
      <c r="C38" s="80" t="s">
        <v>172</v>
      </c>
      <c r="D38" s="248">
        <f>'прил.7'!G151</f>
        <v>1240.5</v>
      </c>
      <c r="E38" s="248">
        <f>'прил.7'!H153</f>
        <v>1505</v>
      </c>
      <c r="F38" s="248">
        <f>'прил.7'!I153</f>
        <v>1505</v>
      </c>
    </row>
    <row r="39" spans="1:6" ht="19.5" customHeight="1">
      <c r="A39" s="60" t="s">
        <v>158</v>
      </c>
      <c r="B39" s="80" t="s">
        <v>110</v>
      </c>
      <c r="C39" s="80" t="s">
        <v>174</v>
      </c>
      <c r="D39" s="248">
        <f>'прил.7'!G162</f>
        <v>55066.7</v>
      </c>
      <c r="E39" s="248">
        <f>'прил.7'!H162</f>
        <v>19401</v>
      </c>
      <c r="F39" s="248">
        <f>'прил.7'!I162</f>
        <v>7400</v>
      </c>
    </row>
    <row r="40" spans="1:6" ht="18" customHeight="1">
      <c r="A40" s="60" t="s">
        <v>159</v>
      </c>
      <c r="B40" s="80" t="s">
        <v>110</v>
      </c>
      <c r="C40" s="80" t="s">
        <v>175</v>
      </c>
      <c r="D40" s="248">
        <f>'прил.7'!G181</f>
        <v>80072.79999999999</v>
      </c>
      <c r="E40" s="248">
        <f>'прил.7'!H181</f>
        <v>6505.5</v>
      </c>
      <c r="F40" s="248">
        <f>'прил.7'!I181</f>
        <v>12105.5</v>
      </c>
    </row>
    <row r="41" spans="1:6" ht="33" customHeight="1">
      <c r="A41" s="60" t="s">
        <v>160</v>
      </c>
      <c r="B41" s="80" t="s">
        <v>110</v>
      </c>
      <c r="C41" s="80" t="s">
        <v>110</v>
      </c>
      <c r="D41" s="248">
        <f>'прил.7'!G220</f>
        <v>5450</v>
      </c>
      <c r="E41" s="250">
        <f>'прил.7'!H220</f>
        <v>6200</v>
      </c>
      <c r="F41" s="248">
        <f>'прил.7'!I220</f>
        <v>7000</v>
      </c>
    </row>
    <row r="42" spans="1:6" ht="16.5" customHeight="1">
      <c r="A42" s="75" t="s">
        <v>161</v>
      </c>
      <c r="B42" s="79" t="s">
        <v>111</v>
      </c>
      <c r="C42" s="79" t="s">
        <v>173</v>
      </c>
      <c r="D42" s="247">
        <f>D43</f>
        <v>25.2</v>
      </c>
      <c r="E42" s="247">
        <f>E43</f>
        <v>0</v>
      </c>
      <c r="F42" s="247">
        <f>F43</f>
        <v>0</v>
      </c>
    </row>
    <row r="43" spans="1:6" ht="16.5" customHeight="1">
      <c r="A43" s="60" t="s">
        <v>218</v>
      </c>
      <c r="B43" s="80" t="s">
        <v>111</v>
      </c>
      <c r="C43" s="80" t="s">
        <v>111</v>
      </c>
      <c r="D43" s="248">
        <f>'прил.7'!G226</f>
        <v>25.2</v>
      </c>
      <c r="E43" s="248">
        <f>'прил.7'!H226</f>
        <v>0</v>
      </c>
      <c r="F43" s="248">
        <f>'прил.7'!I226</f>
        <v>0</v>
      </c>
    </row>
    <row r="44" spans="1:6" ht="16.5" customHeight="1">
      <c r="A44" s="319" t="s">
        <v>619</v>
      </c>
      <c r="B44" s="91" t="s">
        <v>618</v>
      </c>
      <c r="C44" s="91" t="s">
        <v>173</v>
      </c>
      <c r="D44" s="318">
        <f>D45</f>
        <v>400</v>
      </c>
      <c r="E44" s="318">
        <f>E45</f>
        <v>0</v>
      </c>
      <c r="F44" s="318">
        <f>F45</f>
        <v>0</v>
      </c>
    </row>
    <row r="45" spans="1:6" ht="16.5" customHeight="1">
      <c r="A45" s="60" t="s">
        <v>620</v>
      </c>
      <c r="B45" s="80" t="s">
        <v>618</v>
      </c>
      <c r="C45" s="80" t="s">
        <v>176</v>
      </c>
      <c r="D45" s="248">
        <f>'прил.7'!G231</f>
        <v>400</v>
      </c>
      <c r="E45" s="248">
        <f>'прил.7'!H231</f>
        <v>0</v>
      </c>
      <c r="F45" s="248">
        <f>'прил.7'!I231</f>
        <v>0</v>
      </c>
    </row>
    <row r="46" spans="1:6" ht="18" customHeight="1">
      <c r="A46" s="75" t="s">
        <v>162</v>
      </c>
      <c r="B46" s="79">
        <v>10</v>
      </c>
      <c r="C46" s="79" t="s">
        <v>173</v>
      </c>
      <c r="D46" s="247">
        <f>D47+D48</f>
        <v>320</v>
      </c>
      <c r="E46" s="247">
        <f>E47+E48</f>
        <v>320</v>
      </c>
      <c r="F46" s="247">
        <f>F47+F48</f>
        <v>320</v>
      </c>
    </row>
    <row r="47" spans="1:6" ht="21" customHeight="1">
      <c r="A47" s="60" t="s">
        <v>3</v>
      </c>
      <c r="B47" s="80">
        <v>10</v>
      </c>
      <c r="C47" s="80" t="s">
        <v>172</v>
      </c>
      <c r="D47" s="248">
        <f>'прил.7'!G237</f>
        <v>320</v>
      </c>
      <c r="E47" s="248">
        <f>'прил.7'!H237</f>
        <v>320</v>
      </c>
      <c r="F47" s="248">
        <f>'прил.7'!I237</f>
        <v>320</v>
      </c>
    </row>
    <row r="48" spans="1:6" ht="18" customHeight="1" hidden="1">
      <c r="A48" s="60" t="s">
        <v>163</v>
      </c>
      <c r="B48" s="80" t="s">
        <v>112</v>
      </c>
      <c r="C48" s="80" t="s">
        <v>175</v>
      </c>
      <c r="D48" s="248">
        <f>'прил.7'!G238</f>
        <v>0</v>
      </c>
      <c r="E48" s="248">
        <f>'прил.7'!H238</f>
        <v>0</v>
      </c>
      <c r="F48" s="248">
        <f>'прил.7'!I238</f>
        <v>0</v>
      </c>
    </row>
    <row r="49" spans="1:6" ht="17.25" customHeight="1" hidden="1">
      <c r="A49" s="75" t="s">
        <v>164</v>
      </c>
      <c r="B49" s="79">
        <v>11</v>
      </c>
      <c r="C49" s="79" t="s">
        <v>173</v>
      </c>
      <c r="D49" s="247">
        <f>D50</f>
        <v>0</v>
      </c>
      <c r="E49" s="247">
        <f>E50</f>
        <v>0</v>
      </c>
      <c r="F49" s="247">
        <f>F50</f>
        <v>0</v>
      </c>
    </row>
    <row r="50" spans="1:6" ht="18.75" customHeight="1" hidden="1">
      <c r="A50" s="60" t="s">
        <v>165</v>
      </c>
      <c r="B50" s="80">
        <v>11</v>
      </c>
      <c r="C50" s="80" t="s">
        <v>172</v>
      </c>
      <c r="D50" s="248">
        <f>'прил.7'!G246</f>
        <v>0</v>
      </c>
      <c r="E50" s="248">
        <f>'прил.7'!H246</f>
        <v>0</v>
      </c>
      <c r="F50" s="248">
        <f>'прил.7'!I246</f>
        <v>0</v>
      </c>
    </row>
    <row r="51" spans="1:6" ht="17.25" customHeight="1">
      <c r="A51" s="75" t="s">
        <v>166</v>
      </c>
      <c r="B51" s="79">
        <v>12</v>
      </c>
      <c r="C51" s="79" t="s">
        <v>173</v>
      </c>
      <c r="D51" s="247">
        <f>D52</f>
        <v>190</v>
      </c>
      <c r="E51" s="247">
        <f>E52</f>
        <v>190</v>
      </c>
      <c r="F51" s="247">
        <f>F52</f>
        <v>190</v>
      </c>
    </row>
    <row r="52" spans="1:6" ht="18.75" customHeight="1">
      <c r="A52" s="60" t="s">
        <v>167</v>
      </c>
      <c r="B52" s="80">
        <v>12</v>
      </c>
      <c r="C52" s="80" t="s">
        <v>174</v>
      </c>
      <c r="D52" s="248">
        <f>'прил.7'!G250</f>
        <v>190</v>
      </c>
      <c r="E52" s="248">
        <f>'прил.7'!H250</f>
        <v>190</v>
      </c>
      <c r="F52" s="248">
        <f>'прил.7'!I250</f>
        <v>190</v>
      </c>
    </row>
    <row r="53" spans="1:6" ht="25.5" customHeight="1" hidden="1">
      <c r="A53" s="75" t="s">
        <v>168</v>
      </c>
      <c r="B53" s="79">
        <v>13</v>
      </c>
      <c r="C53" s="79" t="s">
        <v>173</v>
      </c>
      <c r="D53" s="247">
        <f>D54</f>
        <v>0</v>
      </c>
      <c r="E53" s="247">
        <f>E54</f>
        <v>0</v>
      </c>
      <c r="F53" s="247">
        <f>F54</f>
        <v>0</v>
      </c>
    </row>
    <row r="54" spans="1:6" ht="31.5" customHeight="1" hidden="1">
      <c r="A54" s="60" t="s">
        <v>169</v>
      </c>
      <c r="B54" s="80">
        <v>13</v>
      </c>
      <c r="C54" s="80" t="s">
        <v>172</v>
      </c>
      <c r="D54" s="248">
        <f>'прил.7'!G254</f>
        <v>0</v>
      </c>
      <c r="E54" s="248">
        <f>'прил.7'!H254</f>
        <v>0</v>
      </c>
      <c r="F54" s="248">
        <f>'прил.7'!I254</f>
        <v>0</v>
      </c>
    </row>
    <row r="55" spans="1:6" ht="15.75">
      <c r="A55" s="75" t="s">
        <v>170</v>
      </c>
      <c r="B55" s="59"/>
      <c r="C55" s="59"/>
      <c r="D55" s="247">
        <f>D53+D51+D49+D46+D44+D42+D37+D34+D31+D29+D21</f>
        <v>162060.70000000004</v>
      </c>
      <c r="E55" s="247">
        <f>E53+E51+E49+E46+E44+E42+E37+E34+E31+E29+E21</f>
        <v>47515.3</v>
      </c>
      <c r="F55" s="247">
        <f>F53+F51+F49+F46+F44+F42+F37+F34+F31+F29+F21</f>
        <v>42067.6</v>
      </c>
    </row>
    <row r="56" spans="1:6" ht="15.75">
      <c r="A56" s="60" t="s">
        <v>214</v>
      </c>
      <c r="B56" s="59"/>
      <c r="C56" s="59"/>
      <c r="D56" s="247">
        <f>'прил.7'!G256</f>
        <v>0</v>
      </c>
      <c r="E56" s="247">
        <f>'прил.7'!H256</f>
        <v>1023</v>
      </c>
      <c r="F56" s="247">
        <f>'прил.7'!I256</f>
        <v>2503.2</v>
      </c>
    </row>
    <row r="57" spans="1:6" ht="15.75">
      <c r="A57" s="75" t="s">
        <v>170</v>
      </c>
      <c r="B57" s="59"/>
      <c r="C57" s="59"/>
      <c r="D57" s="247">
        <f>D55+D56</f>
        <v>162060.70000000004</v>
      </c>
      <c r="E57" s="247">
        <f>E55+E56</f>
        <v>48538.3</v>
      </c>
      <c r="F57" s="247">
        <f>F55+F56</f>
        <v>44570.799999999996</v>
      </c>
    </row>
    <row r="58" ht="12.75">
      <c r="F58" s="132" t="s">
        <v>581</v>
      </c>
    </row>
  </sheetData>
  <sheetProtection/>
  <mergeCells count="16">
    <mergeCell ref="D3:F3"/>
    <mergeCell ref="B18:B19"/>
    <mergeCell ref="C18:C19"/>
    <mergeCell ref="A16:F16"/>
    <mergeCell ref="D2:F2"/>
    <mergeCell ref="D8:F8"/>
    <mergeCell ref="D10:F10"/>
    <mergeCell ref="D11:F11"/>
    <mergeCell ref="A18:A19"/>
    <mergeCell ref="D18:F18"/>
    <mergeCell ref="D5:F5"/>
    <mergeCell ref="D7:F7"/>
    <mergeCell ref="D9:F9"/>
    <mergeCell ref="A15:F15"/>
    <mergeCell ref="D4:F4"/>
    <mergeCell ref="D13:F13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H253"/>
  <sheetViews>
    <sheetView zoomScalePageLayoutView="0" workbookViewId="0" topLeftCell="A188">
      <selection activeCell="A197" sqref="A197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41" customWidth="1"/>
    <col min="7" max="7" width="13.28125" style="0" customWidth="1"/>
    <col min="8" max="8" width="13.140625" style="0" customWidth="1"/>
  </cols>
  <sheetData>
    <row r="2" spans="6:8" ht="15.75">
      <c r="F2" s="130" t="s">
        <v>616</v>
      </c>
      <c r="G2" s="3"/>
      <c r="H2" s="3"/>
    </row>
    <row r="3" spans="6:8" ht="15.75">
      <c r="F3" s="130" t="s">
        <v>636</v>
      </c>
      <c r="G3" s="3"/>
      <c r="H3" s="3"/>
    </row>
    <row r="4" spans="6:8" ht="13.5">
      <c r="F4" s="400" t="s">
        <v>637</v>
      </c>
      <c r="G4" s="337"/>
      <c r="H4" s="337"/>
    </row>
    <row r="5" spans="6:8" ht="15.75">
      <c r="F5" s="130" t="s">
        <v>297</v>
      </c>
      <c r="G5" s="3"/>
      <c r="H5" s="3"/>
    </row>
    <row r="7" spans="4:8" ht="15.75">
      <c r="D7" s="29"/>
      <c r="E7" s="29"/>
      <c r="F7" s="397" t="s">
        <v>584</v>
      </c>
      <c r="G7" s="397"/>
      <c r="H7" s="397"/>
    </row>
    <row r="8" spans="4:8" ht="64.5" customHeight="1">
      <c r="D8" s="29"/>
      <c r="E8" s="29"/>
      <c r="F8" s="397" t="s">
        <v>528</v>
      </c>
      <c r="G8" s="397"/>
      <c r="H8" s="397"/>
    </row>
    <row r="9" spans="6:8" ht="15.75">
      <c r="F9" s="130" t="s">
        <v>574</v>
      </c>
      <c r="G9" s="3"/>
      <c r="H9" s="3"/>
    </row>
    <row r="10" ht="15.75">
      <c r="A10" s="8"/>
    </row>
    <row r="11" spans="1:8" ht="18.75">
      <c r="A11" s="343" t="s">
        <v>250</v>
      </c>
      <c r="B11" s="343"/>
      <c r="C11" s="343"/>
      <c r="D11" s="343"/>
      <c r="E11" s="343"/>
      <c r="F11" s="343"/>
      <c r="G11" s="344"/>
      <c r="H11" s="344"/>
    </row>
    <row r="12" spans="1:8" ht="18.75">
      <c r="A12" s="343" t="s">
        <v>251</v>
      </c>
      <c r="B12" s="343"/>
      <c r="C12" s="343"/>
      <c r="D12" s="343"/>
      <c r="E12" s="343"/>
      <c r="F12" s="343"/>
      <c r="G12" s="344"/>
      <c r="H12" s="344"/>
    </row>
    <row r="13" spans="1:8" ht="18.75">
      <c r="A13" s="343" t="s">
        <v>252</v>
      </c>
      <c r="B13" s="343"/>
      <c r="C13" s="343"/>
      <c r="D13" s="343"/>
      <c r="E13" s="343"/>
      <c r="F13" s="343"/>
      <c r="G13" s="344"/>
      <c r="H13" s="344"/>
    </row>
    <row r="14" spans="1:8" ht="18.75">
      <c r="A14" s="335" t="s">
        <v>529</v>
      </c>
      <c r="B14" s="401"/>
      <c r="C14" s="401"/>
      <c r="D14" s="401"/>
      <c r="E14" s="401"/>
      <c r="F14" s="401"/>
      <c r="G14" s="401"/>
      <c r="H14" s="401"/>
    </row>
    <row r="15" spans="1:8" ht="19.5">
      <c r="A15" s="27"/>
      <c r="B15" s="14"/>
      <c r="C15" s="27"/>
      <c r="D15" s="27"/>
      <c r="E15" s="27"/>
      <c r="F15" s="42"/>
      <c r="H15" s="4" t="s">
        <v>264</v>
      </c>
    </row>
    <row r="16" spans="1:8" ht="18.75">
      <c r="A16" s="402" t="s">
        <v>266</v>
      </c>
      <c r="B16" s="398" t="s">
        <v>144</v>
      </c>
      <c r="C16" s="398" t="s">
        <v>177</v>
      </c>
      <c r="D16" s="398" t="s">
        <v>178</v>
      </c>
      <c r="E16" s="15"/>
      <c r="F16" s="396" t="s">
        <v>265</v>
      </c>
      <c r="G16" s="396"/>
      <c r="H16" s="396"/>
    </row>
    <row r="17" spans="1:8" ht="40.5">
      <c r="A17" s="399"/>
      <c r="B17" s="399"/>
      <c r="C17" s="399"/>
      <c r="D17" s="399"/>
      <c r="E17" s="75" t="s">
        <v>179</v>
      </c>
      <c r="F17" s="116" t="s">
        <v>335</v>
      </c>
      <c r="G17" s="117" t="s">
        <v>409</v>
      </c>
      <c r="H17" s="117" t="s">
        <v>527</v>
      </c>
    </row>
    <row r="18" spans="1:8" ht="12.75">
      <c r="A18" s="76">
        <v>1</v>
      </c>
      <c r="B18" s="76">
        <v>3</v>
      </c>
      <c r="C18" s="76">
        <v>4</v>
      </c>
      <c r="D18" s="76">
        <v>5</v>
      </c>
      <c r="E18" s="76">
        <v>6</v>
      </c>
      <c r="F18" s="93">
        <v>7</v>
      </c>
      <c r="G18" s="36">
        <v>8</v>
      </c>
      <c r="H18" s="36">
        <v>9</v>
      </c>
    </row>
    <row r="19" spans="1:8" ht="19.5">
      <c r="A19" s="78" t="s">
        <v>180</v>
      </c>
      <c r="B19" s="79" t="s">
        <v>172</v>
      </c>
      <c r="C19" s="79" t="s">
        <v>173</v>
      </c>
      <c r="D19" s="58"/>
      <c r="E19" s="58"/>
      <c r="F19" s="298">
        <f>'прил.7'!G22</f>
        <v>11853.6</v>
      </c>
      <c r="G19" s="298">
        <f>'прил.7'!H22</f>
        <v>10434.9</v>
      </c>
      <c r="H19" s="298">
        <f>'прил.7'!I22</f>
        <v>10434.9</v>
      </c>
    </row>
    <row r="20" spans="1:8" ht="63" hidden="1">
      <c r="A20" s="74" t="s">
        <v>147</v>
      </c>
      <c r="B20" s="79" t="s">
        <v>172</v>
      </c>
      <c r="C20" s="79" t="s">
        <v>174</v>
      </c>
      <c r="D20" s="64"/>
      <c r="E20" s="64"/>
      <c r="F20" s="298">
        <f>'прил.7'!G23</f>
        <v>0</v>
      </c>
      <c r="G20" s="298">
        <f>'прил.7'!H23</f>
        <v>0</v>
      </c>
      <c r="H20" s="298">
        <f>'прил.7'!I23</f>
        <v>0</v>
      </c>
    </row>
    <row r="21" spans="1:8" ht="31.5" hidden="1">
      <c r="A21" s="60" t="s">
        <v>181</v>
      </c>
      <c r="B21" s="80" t="s">
        <v>172</v>
      </c>
      <c r="C21" s="80" t="s">
        <v>174</v>
      </c>
      <c r="D21" s="61">
        <v>9100000000</v>
      </c>
      <c r="E21" s="61"/>
      <c r="F21" s="298">
        <f>'прил.7'!G24</f>
        <v>0</v>
      </c>
      <c r="G21" s="298">
        <f>'прил.7'!H24</f>
        <v>0</v>
      </c>
      <c r="H21" s="298">
        <f>'прил.7'!I24</f>
        <v>0</v>
      </c>
    </row>
    <row r="22" spans="1:8" ht="15.75" hidden="1">
      <c r="A22" s="60" t="s">
        <v>182</v>
      </c>
      <c r="B22" s="80" t="s">
        <v>172</v>
      </c>
      <c r="C22" s="80" t="s">
        <v>174</v>
      </c>
      <c r="D22" s="61">
        <v>9100000180</v>
      </c>
      <c r="E22" s="61"/>
      <c r="F22" s="298">
        <f>'прил.7'!G25</f>
        <v>0</v>
      </c>
      <c r="G22" s="298">
        <f>'прил.7'!H25</f>
        <v>0</v>
      </c>
      <c r="H22" s="298">
        <f>'прил.7'!I25</f>
        <v>0</v>
      </c>
    </row>
    <row r="23" spans="1:8" ht="31.5" hidden="1">
      <c r="A23" s="60" t="s">
        <v>183</v>
      </c>
      <c r="B23" s="80" t="s">
        <v>172</v>
      </c>
      <c r="C23" s="80" t="s">
        <v>174</v>
      </c>
      <c r="D23" s="61">
        <v>9100000180</v>
      </c>
      <c r="E23" s="61"/>
      <c r="F23" s="298">
        <f>'прил.7'!G26</f>
        <v>0</v>
      </c>
      <c r="G23" s="298">
        <f>'прил.7'!H26</f>
        <v>0</v>
      </c>
      <c r="H23" s="298">
        <f>'прил.7'!I26</f>
        <v>0</v>
      </c>
    </row>
    <row r="24" spans="1:8" ht="31.5" hidden="1">
      <c r="A24" s="60" t="s">
        <v>31</v>
      </c>
      <c r="B24" s="80" t="s">
        <v>172</v>
      </c>
      <c r="C24" s="80" t="s">
        <v>174</v>
      </c>
      <c r="D24" s="61">
        <v>9100000180</v>
      </c>
      <c r="E24" s="61">
        <v>121</v>
      </c>
      <c r="F24" s="298">
        <f>'прил.7'!G27</f>
        <v>0</v>
      </c>
      <c r="G24" s="298">
        <f>'прил.7'!H27</f>
        <v>0</v>
      </c>
      <c r="H24" s="298">
        <f>'прил.7'!I27</f>
        <v>0</v>
      </c>
    </row>
    <row r="25" spans="1:8" ht="47.25" hidden="1">
      <c r="A25" s="60" t="s">
        <v>32</v>
      </c>
      <c r="B25" s="80" t="s">
        <v>172</v>
      </c>
      <c r="C25" s="80" t="s">
        <v>174</v>
      </c>
      <c r="D25" s="61">
        <v>9100000180</v>
      </c>
      <c r="E25" s="61">
        <v>122</v>
      </c>
      <c r="F25" s="298">
        <f>'прил.7'!G28</f>
        <v>0</v>
      </c>
      <c r="G25" s="298">
        <f>'прил.7'!H28</f>
        <v>0</v>
      </c>
      <c r="H25" s="298">
        <f>'прил.7'!I28</f>
        <v>0</v>
      </c>
    </row>
    <row r="26" spans="1:8" ht="47.25" customHeight="1" hidden="1">
      <c r="A26" s="60" t="s">
        <v>2</v>
      </c>
      <c r="B26" s="80" t="s">
        <v>172</v>
      </c>
      <c r="C26" s="80" t="s">
        <v>174</v>
      </c>
      <c r="D26" s="61">
        <v>9100000180</v>
      </c>
      <c r="E26" s="61">
        <v>129</v>
      </c>
      <c r="F26" s="298">
        <f>'прил.7'!G29</f>
        <v>0</v>
      </c>
      <c r="G26" s="298">
        <f>'прил.7'!H29</f>
        <v>0</v>
      </c>
      <c r="H26" s="298">
        <f>'прил.7'!I29</f>
        <v>0</v>
      </c>
    </row>
    <row r="27" spans="1:8" ht="78.75" hidden="1">
      <c r="A27" s="74" t="s">
        <v>184</v>
      </c>
      <c r="B27" s="79" t="s">
        <v>172</v>
      </c>
      <c r="C27" s="79" t="s">
        <v>175</v>
      </c>
      <c r="D27" s="64"/>
      <c r="E27" s="64"/>
      <c r="F27" s="298">
        <f>'прил.7'!G30</f>
        <v>0</v>
      </c>
      <c r="G27" s="298">
        <f>'прил.7'!H30</f>
        <v>0</v>
      </c>
      <c r="H27" s="298">
        <f>'прил.7'!I30</f>
        <v>0</v>
      </c>
    </row>
    <row r="28" spans="1:8" ht="33.75" customHeight="1" hidden="1">
      <c r="A28" s="60" t="s">
        <v>185</v>
      </c>
      <c r="B28" s="80" t="s">
        <v>172</v>
      </c>
      <c r="C28" s="80" t="s">
        <v>175</v>
      </c>
      <c r="D28" s="61">
        <v>9200000000</v>
      </c>
      <c r="E28" s="61"/>
      <c r="F28" s="298">
        <f>'прил.7'!G31</f>
        <v>0</v>
      </c>
      <c r="G28" s="298">
        <f>'прил.7'!H31</f>
        <v>0</v>
      </c>
      <c r="H28" s="298">
        <f>'прил.7'!I31</f>
        <v>0</v>
      </c>
    </row>
    <row r="29" spans="1:8" ht="47.25" hidden="1">
      <c r="A29" s="60" t="s">
        <v>186</v>
      </c>
      <c r="B29" s="80" t="s">
        <v>172</v>
      </c>
      <c r="C29" s="80" t="s">
        <v>175</v>
      </c>
      <c r="D29" s="61">
        <v>9200000190</v>
      </c>
      <c r="E29" s="61"/>
      <c r="F29" s="298">
        <f>'прил.7'!G32</f>
        <v>0</v>
      </c>
      <c r="G29" s="298">
        <f>'прил.7'!H32</f>
        <v>0</v>
      </c>
      <c r="H29" s="298">
        <f>'прил.7'!I32</f>
        <v>0</v>
      </c>
    </row>
    <row r="30" spans="1:8" ht="31.5" hidden="1">
      <c r="A30" s="60" t="s">
        <v>96</v>
      </c>
      <c r="B30" s="80" t="s">
        <v>172</v>
      </c>
      <c r="C30" s="80" t="s">
        <v>175</v>
      </c>
      <c r="D30" s="61">
        <v>9200000190</v>
      </c>
      <c r="E30" s="61">
        <v>123</v>
      </c>
      <c r="F30" s="298">
        <f>'прил.7'!G33</f>
        <v>0</v>
      </c>
      <c r="G30" s="298">
        <f>'прил.7'!H33</f>
        <v>0</v>
      </c>
      <c r="H30" s="298">
        <f>'прил.7'!I33</f>
        <v>0</v>
      </c>
    </row>
    <row r="31" spans="1:8" ht="33" customHeight="1" hidden="1">
      <c r="A31" s="60" t="s">
        <v>308</v>
      </c>
      <c r="B31" s="80" t="s">
        <v>172</v>
      </c>
      <c r="C31" s="80" t="s">
        <v>175</v>
      </c>
      <c r="D31" s="61">
        <v>9200000190</v>
      </c>
      <c r="E31" s="61">
        <v>244</v>
      </c>
      <c r="F31" s="298">
        <f>'прил.7'!G34</f>
        <v>0</v>
      </c>
      <c r="G31" s="298">
        <f>'прил.7'!H34</f>
        <v>0</v>
      </c>
      <c r="H31" s="298">
        <f>'прил.7'!I34</f>
        <v>0</v>
      </c>
    </row>
    <row r="32" spans="1:8" ht="45" customHeight="1" hidden="1">
      <c r="A32" s="60" t="s">
        <v>221</v>
      </c>
      <c r="B32" s="80" t="s">
        <v>172</v>
      </c>
      <c r="C32" s="80" t="s">
        <v>175</v>
      </c>
      <c r="D32" s="61">
        <v>9200000190</v>
      </c>
      <c r="E32" s="61">
        <v>831</v>
      </c>
      <c r="F32" s="298">
        <f>'прил.7'!G35</f>
        <v>0</v>
      </c>
      <c r="G32" s="298">
        <v>0</v>
      </c>
      <c r="H32" s="298">
        <v>0</v>
      </c>
    </row>
    <row r="33" spans="1:8" ht="15.75" hidden="1">
      <c r="A33" s="60" t="s">
        <v>0</v>
      </c>
      <c r="B33" s="80" t="s">
        <v>172</v>
      </c>
      <c r="C33" s="80" t="s">
        <v>175</v>
      </c>
      <c r="D33" s="61">
        <v>9200000190</v>
      </c>
      <c r="E33" s="61">
        <v>853</v>
      </c>
      <c r="F33" s="298">
        <f>'прил.7'!G36</f>
        <v>0</v>
      </c>
      <c r="G33" s="298">
        <f>'прил.7'!H36</f>
        <v>0</v>
      </c>
      <c r="H33" s="298">
        <f>'прил.7'!I36</f>
        <v>0</v>
      </c>
    </row>
    <row r="34" spans="1:8" ht="63">
      <c r="A34" s="74" t="s">
        <v>188</v>
      </c>
      <c r="B34" s="79" t="s">
        <v>172</v>
      </c>
      <c r="C34" s="79" t="s">
        <v>176</v>
      </c>
      <c r="D34" s="64"/>
      <c r="E34" s="64"/>
      <c r="F34" s="298">
        <f>'прил.7'!G37</f>
        <v>5657.700000000001</v>
      </c>
      <c r="G34" s="298">
        <f>'прил.7'!H37</f>
        <v>4939.9</v>
      </c>
      <c r="H34" s="298">
        <f>'прил.7'!I37</f>
        <v>4939.9</v>
      </c>
    </row>
    <row r="35" spans="1:8" ht="19.5" customHeight="1" hidden="1">
      <c r="A35" s="60" t="s">
        <v>181</v>
      </c>
      <c r="B35" s="80" t="s">
        <v>172</v>
      </c>
      <c r="C35" s="80" t="s">
        <v>176</v>
      </c>
      <c r="D35" s="61"/>
      <c r="E35" s="61"/>
      <c r="F35" s="249">
        <f>'прил.7'!G38</f>
        <v>0</v>
      </c>
      <c r="G35" s="249">
        <f>'прил.7'!H38</f>
        <v>0</v>
      </c>
      <c r="H35" s="249">
        <f>'прил.7'!I38</f>
        <v>0</v>
      </c>
    </row>
    <row r="36" spans="1:8" ht="33.75" customHeight="1">
      <c r="A36" s="60" t="s">
        <v>181</v>
      </c>
      <c r="B36" s="80" t="s">
        <v>172</v>
      </c>
      <c r="C36" s="80" t="s">
        <v>176</v>
      </c>
      <c r="D36" s="61">
        <v>9100000000</v>
      </c>
      <c r="E36" s="61"/>
      <c r="F36" s="249">
        <f>'прил.7'!G39</f>
        <v>5657.700000000001</v>
      </c>
      <c r="G36" s="249">
        <f>'прил.7'!H39</f>
        <v>4939.9</v>
      </c>
      <c r="H36" s="249">
        <f>'прил.7'!I39</f>
        <v>4939.9</v>
      </c>
    </row>
    <row r="37" spans="1:8" ht="30" customHeight="1">
      <c r="A37" s="60" t="s">
        <v>372</v>
      </c>
      <c r="B37" s="80" t="s">
        <v>172</v>
      </c>
      <c r="C37" s="80" t="s">
        <v>176</v>
      </c>
      <c r="D37" s="61">
        <v>9100000190</v>
      </c>
      <c r="E37" s="61"/>
      <c r="F37" s="249">
        <f>'прил.7'!G40</f>
        <v>3255.9</v>
      </c>
      <c r="G37" s="249">
        <f>'прил.7'!H40</f>
        <v>3889.9</v>
      </c>
      <c r="H37" s="249">
        <f>'прил.7'!I40</f>
        <v>3889.9</v>
      </c>
    </row>
    <row r="38" spans="1:8" ht="33" customHeight="1">
      <c r="A38" s="133" t="s">
        <v>591</v>
      </c>
      <c r="B38" s="80" t="s">
        <v>172</v>
      </c>
      <c r="C38" s="80" t="s">
        <v>176</v>
      </c>
      <c r="D38" s="61">
        <v>9100000190</v>
      </c>
      <c r="E38" s="61">
        <v>120</v>
      </c>
      <c r="F38" s="249">
        <f>'прил.7'!G41</f>
        <v>2886.8</v>
      </c>
      <c r="G38" s="249">
        <f>'прил.7'!H41</f>
        <v>3087.9</v>
      </c>
      <c r="H38" s="249">
        <f>'прил.7'!I41</f>
        <v>3087.9</v>
      </c>
    </row>
    <row r="39" spans="1:8" ht="45.75" customHeight="1">
      <c r="A39" s="133" t="s">
        <v>592</v>
      </c>
      <c r="B39" s="80" t="s">
        <v>172</v>
      </c>
      <c r="C39" s="80" t="s">
        <v>176</v>
      </c>
      <c r="D39" s="61">
        <v>9100000190</v>
      </c>
      <c r="E39" s="61">
        <v>240</v>
      </c>
      <c r="F39" s="249">
        <f>'прил.7'!G42</f>
        <v>324.7</v>
      </c>
      <c r="G39" s="249">
        <f>'прил.7'!H42</f>
        <v>800</v>
      </c>
      <c r="H39" s="249">
        <f>'прил.7'!I42</f>
        <v>800</v>
      </c>
    </row>
    <row r="40" spans="1:8" ht="45" customHeight="1">
      <c r="A40" s="133" t="s">
        <v>593</v>
      </c>
      <c r="B40" s="80" t="s">
        <v>172</v>
      </c>
      <c r="C40" s="80" t="s">
        <v>176</v>
      </c>
      <c r="D40" s="61">
        <v>9100000190</v>
      </c>
      <c r="E40" s="61">
        <v>320</v>
      </c>
      <c r="F40" s="249">
        <f>'прил.7'!G43</f>
        <v>42.400000000000006</v>
      </c>
      <c r="G40" s="249">
        <f>'прил.7'!H43</f>
        <v>0</v>
      </c>
      <c r="H40" s="249">
        <f>'прил.7'!I43</f>
        <v>0</v>
      </c>
    </row>
    <row r="41" spans="1:8" ht="21" customHeight="1">
      <c r="A41" s="133" t="s">
        <v>596</v>
      </c>
      <c r="B41" s="80" t="s">
        <v>172</v>
      </c>
      <c r="C41" s="80" t="s">
        <v>176</v>
      </c>
      <c r="D41" s="61">
        <v>9100000190</v>
      </c>
      <c r="E41" s="61">
        <v>850</v>
      </c>
      <c r="F41" s="249">
        <f>'прил.7'!G44</f>
        <v>2</v>
      </c>
      <c r="G41" s="249">
        <f>'прил.7'!H44</f>
        <v>2</v>
      </c>
      <c r="H41" s="249">
        <f>'прил.7'!I44</f>
        <v>2</v>
      </c>
    </row>
    <row r="42" spans="1:8" ht="78.75">
      <c r="A42" s="60" t="s">
        <v>459</v>
      </c>
      <c r="B42" s="80" t="s">
        <v>172</v>
      </c>
      <c r="C42" s="80" t="s">
        <v>176</v>
      </c>
      <c r="D42" s="61">
        <v>9100070030</v>
      </c>
      <c r="E42" s="95"/>
      <c r="F42" s="249">
        <f>'прил.7'!G45</f>
        <v>1050</v>
      </c>
      <c r="G42" s="249">
        <f>'прил.7'!H45</f>
        <v>1050</v>
      </c>
      <c r="H42" s="249">
        <f>'прил.7'!I45</f>
        <v>1050</v>
      </c>
    </row>
    <row r="43" spans="1:8" ht="48" customHeight="1">
      <c r="A43" s="133" t="s">
        <v>591</v>
      </c>
      <c r="B43" s="80" t="s">
        <v>172</v>
      </c>
      <c r="C43" s="80" t="s">
        <v>176</v>
      </c>
      <c r="D43" s="61">
        <v>9100070030</v>
      </c>
      <c r="E43" s="95">
        <v>120</v>
      </c>
      <c r="F43" s="249">
        <f>'прил.7'!G46</f>
        <v>1050</v>
      </c>
      <c r="G43" s="249">
        <f>'прил.7'!H46</f>
        <v>1050</v>
      </c>
      <c r="H43" s="249">
        <f>'прил.7'!I46</f>
        <v>1050</v>
      </c>
    </row>
    <row r="44" spans="1:8" ht="52.5" customHeight="1">
      <c r="A44" s="60" t="s">
        <v>255</v>
      </c>
      <c r="B44" s="82" t="s">
        <v>172</v>
      </c>
      <c r="C44" s="82" t="s">
        <v>176</v>
      </c>
      <c r="D44" s="83">
        <v>9100090110</v>
      </c>
      <c r="E44" s="83"/>
      <c r="F44" s="249">
        <f>'прил.7'!G47</f>
        <v>444.1</v>
      </c>
      <c r="G44" s="249">
        <f>'прил.7'!H47</f>
        <v>0</v>
      </c>
      <c r="H44" s="249">
        <f>'прил.7'!I47</f>
        <v>0</v>
      </c>
    </row>
    <row r="45" spans="1:8" ht="15.75">
      <c r="A45" s="60" t="s">
        <v>190</v>
      </c>
      <c r="B45" s="82" t="s">
        <v>172</v>
      </c>
      <c r="C45" s="82" t="s">
        <v>176</v>
      </c>
      <c r="D45" s="83">
        <v>9100090110</v>
      </c>
      <c r="E45" s="83">
        <v>540</v>
      </c>
      <c r="F45" s="249">
        <f>'прил.7'!G48</f>
        <v>444.1</v>
      </c>
      <c r="G45" s="249">
        <f>'прил.7'!H48</f>
        <v>0</v>
      </c>
      <c r="H45" s="249">
        <f>'прил.7'!I48</f>
        <v>0</v>
      </c>
    </row>
    <row r="46" spans="1:8" ht="141.75">
      <c r="A46" s="198" t="s">
        <v>376</v>
      </c>
      <c r="B46" s="80" t="s">
        <v>172</v>
      </c>
      <c r="C46" s="80" t="s">
        <v>176</v>
      </c>
      <c r="D46" s="61">
        <v>9100090120</v>
      </c>
      <c r="E46" s="61"/>
      <c r="F46" s="249">
        <f>'прил.7'!G49</f>
        <v>136.7</v>
      </c>
      <c r="G46" s="249">
        <f>'прил.7'!H49</f>
        <v>0</v>
      </c>
      <c r="H46" s="249">
        <f>'прил.7'!I49</f>
        <v>0</v>
      </c>
    </row>
    <row r="47" spans="1:8" ht="15.75">
      <c r="A47" s="60" t="s">
        <v>190</v>
      </c>
      <c r="B47" s="80" t="s">
        <v>172</v>
      </c>
      <c r="C47" s="80" t="s">
        <v>176</v>
      </c>
      <c r="D47" s="61">
        <v>9100090120</v>
      </c>
      <c r="E47" s="61">
        <v>540</v>
      </c>
      <c r="F47" s="249">
        <f>'прил.7'!G50</f>
        <v>136.7</v>
      </c>
      <c r="G47" s="249">
        <f>'прил.7'!H50</f>
        <v>0</v>
      </c>
      <c r="H47" s="249">
        <f>'прил.7'!I50</f>
        <v>0</v>
      </c>
    </row>
    <row r="48" spans="1:8" ht="130.5" customHeight="1">
      <c r="A48" s="198" t="s">
        <v>374</v>
      </c>
      <c r="B48" s="80" t="s">
        <v>172</v>
      </c>
      <c r="C48" s="80" t="s">
        <v>176</v>
      </c>
      <c r="D48" s="61">
        <v>9100090150</v>
      </c>
      <c r="E48" s="61"/>
      <c r="F48" s="249">
        <f>'прил.7'!G51</f>
        <v>76.6</v>
      </c>
      <c r="G48" s="249">
        <f>'прил.7'!H51</f>
        <v>0</v>
      </c>
      <c r="H48" s="249">
        <f>'прил.7'!I51</f>
        <v>0</v>
      </c>
    </row>
    <row r="49" spans="1:8" ht="15.75">
      <c r="A49" s="60" t="s">
        <v>190</v>
      </c>
      <c r="B49" s="80" t="s">
        <v>172</v>
      </c>
      <c r="C49" s="80" t="s">
        <v>176</v>
      </c>
      <c r="D49" s="61">
        <v>9100090150</v>
      </c>
      <c r="E49" s="61">
        <v>540</v>
      </c>
      <c r="F49" s="249">
        <f>'прил.7'!G52</f>
        <v>76.6</v>
      </c>
      <c r="G49" s="249">
        <f>'прил.7'!H52</f>
        <v>0</v>
      </c>
      <c r="H49" s="249">
        <f>'прил.7'!I52</f>
        <v>0</v>
      </c>
    </row>
    <row r="50" spans="1:8" ht="94.5" customHeight="1">
      <c r="A50" s="62" t="s">
        <v>375</v>
      </c>
      <c r="B50" s="80" t="s">
        <v>172</v>
      </c>
      <c r="C50" s="80" t="s">
        <v>176</v>
      </c>
      <c r="D50" s="61">
        <v>9100090160</v>
      </c>
      <c r="E50" s="61"/>
      <c r="F50" s="249">
        <f>'прил.7'!G53</f>
        <v>122.8</v>
      </c>
      <c r="G50" s="249">
        <f>'прил.7'!H53</f>
        <v>0</v>
      </c>
      <c r="H50" s="249">
        <f>'прил.7'!I53</f>
        <v>0</v>
      </c>
    </row>
    <row r="51" spans="1:8" ht="18.75" customHeight="1">
      <c r="A51" s="60" t="s">
        <v>190</v>
      </c>
      <c r="B51" s="80" t="s">
        <v>172</v>
      </c>
      <c r="C51" s="80" t="s">
        <v>176</v>
      </c>
      <c r="D51" s="61">
        <v>9100090160</v>
      </c>
      <c r="E51" s="61">
        <v>540</v>
      </c>
      <c r="F51" s="249">
        <f>'прил.7'!G54</f>
        <v>122.8</v>
      </c>
      <c r="G51" s="249">
        <f>'прил.7'!H54</f>
        <v>0</v>
      </c>
      <c r="H51" s="249">
        <f>'прил.7'!I54</f>
        <v>0</v>
      </c>
    </row>
    <row r="52" spans="1:8" ht="50.25" customHeight="1">
      <c r="A52" s="199" t="s">
        <v>551</v>
      </c>
      <c r="B52" s="82" t="s">
        <v>172</v>
      </c>
      <c r="C52" s="82" t="s">
        <v>176</v>
      </c>
      <c r="D52" s="83">
        <v>9100090210</v>
      </c>
      <c r="E52" s="83"/>
      <c r="F52" s="249">
        <f>'прил.7'!G55</f>
        <v>418.5</v>
      </c>
      <c r="G52" s="249">
        <f>'прил.7'!H55</f>
        <v>0</v>
      </c>
      <c r="H52" s="249">
        <f>'прил.7'!I55</f>
        <v>0</v>
      </c>
    </row>
    <row r="53" spans="1:8" ht="15.75">
      <c r="A53" s="60" t="s">
        <v>190</v>
      </c>
      <c r="B53" s="82" t="s">
        <v>172</v>
      </c>
      <c r="C53" s="82" t="s">
        <v>176</v>
      </c>
      <c r="D53" s="83">
        <v>9100090210</v>
      </c>
      <c r="E53" s="83">
        <v>540</v>
      </c>
      <c r="F53" s="249">
        <f>'прил.7'!G56</f>
        <v>418.5</v>
      </c>
      <c r="G53" s="249">
        <f>'прил.7'!H56</f>
        <v>0</v>
      </c>
      <c r="H53" s="249">
        <f>'прил.7'!I56</f>
        <v>0</v>
      </c>
    </row>
    <row r="54" spans="1:8" ht="47.25">
      <c r="A54" s="60" t="s">
        <v>256</v>
      </c>
      <c r="B54" s="82" t="s">
        <v>172</v>
      </c>
      <c r="C54" s="82" t="s">
        <v>176</v>
      </c>
      <c r="D54" s="83">
        <v>9100090220</v>
      </c>
      <c r="E54" s="83"/>
      <c r="F54" s="249">
        <f>'прил.7'!G57</f>
        <v>153.1</v>
      </c>
      <c r="G54" s="249">
        <f>'прил.7'!H57</f>
        <v>0</v>
      </c>
      <c r="H54" s="249">
        <f>'прил.7'!I57</f>
        <v>0</v>
      </c>
    </row>
    <row r="55" spans="1:8" ht="15.75">
      <c r="A55" s="60" t="s">
        <v>190</v>
      </c>
      <c r="B55" s="82" t="s">
        <v>172</v>
      </c>
      <c r="C55" s="82" t="s">
        <v>176</v>
      </c>
      <c r="D55" s="83">
        <v>9100090220</v>
      </c>
      <c r="E55" s="83">
        <v>540</v>
      </c>
      <c r="F55" s="249">
        <f>'прил.7'!G58</f>
        <v>153.1</v>
      </c>
      <c r="G55" s="249">
        <f>'прил.7'!H58</f>
        <v>0</v>
      </c>
      <c r="H55" s="249">
        <f>'прил.7'!I58</f>
        <v>0</v>
      </c>
    </row>
    <row r="56" spans="1:8" ht="63" customHeight="1">
      <c r="A56" s="74" t="s">
        <v>369</v>
      </c>
      <c r="B56" s="79" t="s">
        <v>172</v>
      </c>
      <c r="C56" s="79" t="s">
        <v>108</v>
      </c>
      <c r="D56" s="64"/>
      <c r="E56" s="64"/>
      <c r="F56" s="298">
        <f>'прил.7'!G59</f>
        <v>77.5</v>
      </c>
      <c r="G56" s="298">
        <f>'прил.7'!H59</f>
        <v>0</v>
      </c>
      <c r="H56" s="298">
        <f>'прил.7'!I59</f>
        <v>0</v>
      </c>
    </row>
    <row r="57" spans="1:8" ht="48.75" customHeight="1">
      <c r="A57" s="60" t="s">
        <v>377</v>
      </c>
      <c r="B57" s="80" t="s">
        <v>172</v>
      </c>
      <c r="C57" s="80" t="s">
        <v>108</v>
      </c>
      <c r="D57" s="61">
        <v>9100090130</v>
      </c>
      <c r="E57" s="61"/>
      <c r="F57" s="249">
        <f>'прил.7'!G60</f>
        <v>77.5</v>
      </c>
      <c r="G57" s="249">
        <f>'прил.7'!H60</f>
        <v>0</v>
      </c>
      <c r="H57" s="249">
        <f>'прил.7'!I60</f>
        <v>0</v>
      </c>
    </row>
    <row r="58" spans="1:8" ht="20.25" customHeight="1">
      <c r="A58" s="60" t="s">
        <v>190</v>
      </c>
      <c r="B58" s="80" t="s">
        <v>172</v>
      </c>
      <c r="C58" s="80" t="s">
        <v>108</v>
      </c>
      <c r="D58" s="61">
        <v>9100090130</v>
      </c>
      <c r="E58" s="61">
        <v>540</v>
      </c>
      <c r="F58" s="249">
        <f>'прил.7'!G61</f>
        <v>77.5</v>
      </c>
      <c r="G58" s="249">
        <f>'прил.7'!H61</f>
        <v>0</v>
      </c>
      <c r="H58" s="249">
        <f>'прил.7'!I61</f>
        <v>0</v>
      </c>
    </row>
    <row r="59" spans="1:8" ht="31.5" hidden="1">
      <c r="A59" s="74" t="s">
        <v>211</v>
      </c>
      <c r="B59" s="80" t="s">
        <v>172</v>
      </c>
      <c r="C59" s="80" t="s">
        <v>111</v>
      </c>
      <c r="D59" s="61"/>
      <c r="E59" s="61"/>
      <c r="F59" s="249">
        <f>'прил.7'!G62</f>
        <v>0</v>
      </c>
      <c r="G59" s="249">
        <f>'прил.7'!H62</f>
        <v>0</v>
      </c>
      <c r="H59" s="249">
        <f>'прил.7'!I62</f>
        <v>0</v>
      </c>
    </row>
    <row r="60" spans="1:8" ht="20.25" customHeight="1" hidden="1">
      <c r="A60" s="60" t="s">
        <v>212</v>
      </c>
      <c r="B60" s="80" t="s">
        <v>172</v>
      </c>
      <c r="C60" s="80" t="s">
        <v>111</v>
      </c>
      <c r="D60" s="61">
        <v>9100000000</v>
      </c>
      <c r="E60" s="61"/>
      <c r="F60" s="249">
        <f>'прил.7'!G63</f>
        <v>0</v>
      </c>
      <c r="G60" s="249">
        <f>'прил.7'!H63</f>
        <v>0</v>
      </c>
      <c r="H60" s="249">
        <f>'прил.7'!I63</f>
        <v>0</v>
      </c>
    </row>
    <row r="61" spans="1:8" ht="47.25" hidden="1">
      <c r="A61" s="60" t="s">
        <v>187</v>
      </c>
      <c r="B61" s="80" t="s">
        <v>172</v>
      </c>
      <c r="C61" s="80" t="s">
        <v>111</v>
      </c>
      <c r="D61" s="61">
        <v>9100023080</v>
      </c>
      <c r="E61" s="61">
        <v>244</v>
      </c>
      <c r="F61" s="249">
        <f>'прил.7'!G64</f>
        <v>0</v>
      </c>
      <c r="G61" s="249">
        <f>'прил.7'!H64</f>
        <v>0</v>
      </c>
      <c r="H61" s="249">
        <f>'прил.7'!I64</f>
        <v>0</v>
      </c>
    </row>
    <row r="62" spans="1:8" ht="15.75">
      <c r="A62" s="74" t="s">
        <v>149</v>
      </c>
      <c r="B62" s="79" t="s">
        <v>172</v>
      </c>
      <c r="C62" s="79">
        <v>11</v>
      </c>
      <c r="D62" s="64"/>
      <c r="E62" s="64"/>
      <c r="F62" s="249">
        <f>'прил.7'!G65</f>
        <v>100</v>
      </c>
      <c r="G62" s="249">
        <f>'прил.7'!H65</f>
        <v>300</v>
      </c>
      <c r="H62" s="249">
        <f>'прил.7'!I65</f>
        <v>300</v>
      </c>
    </row>
    <row r="63" spans="1:8" ht="15.75" hidden="1">
      <c r="A63" s="60" t="s">
        <v>149</v>
      </c>
      <c r="B63" s="80" t="s">
        <v>172</v>
      </c>
      <c r="C63" s="80">
        <v>11</v>
      </c>
      <c r="D63" s="61"/>
      <c r="E63" s="61"/>
      <c r="F63" s="249">
        <f>'прил.7'!G66</f>
        <v>100</v>
      </c>
      <c r="G63" s="249">
        <f>'прил.7'!H66</f>
        <v>300</v>
      </c>
      <c r="H63" s="249">
        <f>'прил.7'!I66</f>
        <v>300</v>
      </c>
    </row>
    <row r="64" spans="1:8" ht="31.5">
      <c r="A64" s="60" t="s">
        <v>191</v>
      </c>
      <c r="B64" s="80" t="s">
        <v>172</v>
      </c>
      <c r="C64" s="80">
        <v>11</v>
      </c>
      <c r="D64" s="61">
        <v>7050000000</v>
      </c>
      <c r="E64" s="61"/>
      <c r="F64" s="249">
        <f>'прил.7'!G67</f>
        <v>100</v>
      </c>
      <c r="G64" s="249">
        <f>'прил.7'!H67</f>
        <v>300</v>
      </c>
      <c r="H64" s="249">
        <f>'прил.7'!I67</f>
        <v>300</v>
      </c>
    </row>
    <row r="65" spans="1:8" ht="15.75">
      <c r="A65" s="60" t="s">
        <v>192</v>
      </c>
      <c r="B65" s="80" t="s">
        <v>172</v>
      </c>
      <c r="C65" s="80">
        <v>11</v>
      </c>
      <c r="D65" s="61">
        <v>7050000000</v>
      </c>
      <c r="E65" s="61">
        <v>870</v>
      </c>
      <c r="F65" s="249">
        <f>'прил.7'!G68</f>
        <v>100</v>
      </c>
      <c r="G65" s="249">
        <f>'прил.7'!H68</f>
        <v>300</v>
      </c>
      <c r="H65" s="249">
        <f>'прил.7'!I68</f>
        <v>300</v>
      </c>
    </row>
    <row r="66" spans="1:8" ht="16.5" customHeight="1">
      <c r="A66" s="74" t="s">
        <v>150</v>
      </c>
      <c r="B66" s="79" t="s">
        <v>172</v>
      </c>
      <c r="C66" s="79">
        <v>13</v>
      </c>
      <c r="D66" s="64"/>
      <c r="E66" s="64"/>
      <c r="F66" s="298">
        <f>'прил.7'!G69</f>
        <v>6018.4</v>
      </c>
      <c r="G66" s="298">
        <f>'прил.7'!H69</f>
        <v>5195</v>
      </c>
      <c r="H66" s="298">
        <f>'прил.7'!I69</f>
        <v>5195</v>
      </c>
    </row>
    <row r="67" spans="1:8" ht="31.5" hidden="1">
      <c r="A67" s="60" t="s">
        <v>193</v>
      </c>
      <c r="B67" s="80" t="s">
        <v>172</v>
      </c>
      <c r="C67" s="80">
        <v>13</v>
      </c>
      <c r="D67" s="61"/>
      <c r="E67" s="61"/>
      <c r="F67" s="249">
        <f>'прил.7'!G70</f>
        <v>3341.4</v>
      </c>
      <c r="G67" s="249">
        <f>'прил.7'!H70</f>
        <v>5093</v>
      </c>
      <c r="H67" s="249">
        <f>'прил.7'!I70</f>
        <v>5093</v>
      </c>
    </row>
    <row r="68" spans="1:8" ht="33.75" customHeight="1">
      <c r="A68" s="60" t="s">
        <v>372</v>
      </c>
      <c r="B68" s="80" t="s">
        <v>172</v>
      </c>
      <c r="C68" s="80">
        <v>13</v>
      </c>
      <c r="D68" s="61">
        <v>9100000190</v>
      </c>
      <c r="E68" s="61"/>
      <c r="F68" s="249">
        <f>'прил.7'!G71</f>
        <v>3341.4</v>
      </c>
      <c r="G68" s="249">
        <f>'прил.7'!H71</f>
        <v>5093</v>
      </c>
      <c r="H68" s="249">
        <f>'прил.7'!I71</f>
        <v>5093</v>
      </c>
    </row>
    <row r="69" spans="1:8" ht="51.75" customHeight="1">
      <c r="A69" s="133" t="s">
        <v>592</v>
      </c>
      <c r="B69" s="80" t="s">
        <v>172</v>
      </c>
      <c r="C69" s="80" t="s">
        <v>35</v>
      </c>
      <c r="D69" s="61">
        <v>9100000190</v>
      </c>
      <c r="E69" s="61">
        <v>240</v>
      </c>
      <c r="F69" s="249">
        <f>'прил.7'!G72</f>
        <v>2139.4</v>
      </c>
      <c r="G69" s="249">
        <f>'прил.7'!H72</f>
        <v>5000</v>
      </c>
      <c r="H69" s="249">
        <f>'прил.7'!I72</f>
        <v>5000</v>
      </c>
    </row>
    <row r="70" spans="1:8" ht="18.75" customHeight="1">
      <c r="A70" s="133" t="s">
        <v>598</v>
      </c>
      <c r="B70" s="80" t="s">
        <v>172</v>
      </c>
      <c r="C70" s="80">
        <v>13</v>
      </c>
      <c r="D70" s="61">
        <v>9100000190</v>
      </c>
      <c r="E70" s="61">
        <v>830</v>
      </c>
      <c r="F70" s="249">
        <f>'прил.7'!G73</f>
        <v>5</v>
      </c>
      <c r="G70" s="249">
        <f>'прил.7'!H73</f>
        <v>0</v>
      </c>
      <c r="H70" s="249">
        <f>'прил.7'!I73</f>
        <v>0</v>
      </c>
    </row>
    <row r="71" spans="1:8" ht="17.25" customHeight="1">
      <c r="A71" s="313" t="s">
        <v>596</v>
      </c>
      <c r="B71" s="80" t="s">
        <v>172</v>
      </c>
      <c r="C71" s="80" t="s">
        <v>35</v>
      </c>
      <c r="D71" s="61">
        <v>9100000190</v>
      </c>
      <c r="E71" s="61">
        <v>850</v>
      </c>
      <c r="F71" s="249">
        <f>'прил.7'!G74</f>
        <v>1197</v>
      </c>
      <c r="G71" s="249">
        <f>'прил.7'!H74</f>
        <v>93</v>
      </c>
      <c r="H71" s="249">
        <f>'прил.7'!I74</f>
        <v>93</v>
      </c>
    </row>
    <row r="72" spans="1:8" ht="47.25">
      <c r="A72" s="39" t="s">
        <v>391</v>
      </c>
      <c r="B72" s="80" t="s">
        <v>172</v>
      </c>
      <c r="C72" s="80" t="s">
        <v>35</v>
      </c>
      <c r="D72" s="61">
        <v>9100020530</v>
      </c>
      <c r="E72" s="61"/>
      <c r="F72" s="249">
        <f>'прил.7'!G75</f>
        <v>89</v>
      </c>
      <c r="G72" s="249">
        <f>'прил.7'!H75</f>
        <v>100</v>
      </c>
      <c r="H72" s="249">
        <f>'прил.7'!I75</f>
        <v>100</v>
      </c>
    </row>
    <row r="73" spans="1:8" ht="51.75" customHeight="1">
      <c r="A73" s="133" t="s">
        <v>592</v>
      </c>
      <c r="B73" s="80" t="s">
        <v>172</v>
      </c>
      <c r="C73" s="80" t="s">
        <v>35</v>
      </c>
      <c r="D73" s="61">
        <v>9100020530</v>
      </c>
      <c r="E73" s="61">
        <v>240</v>
      </c>
      <c r="F73" s="249">
        <f>'прил.7'!G76</f>
        <v>89</v>
      </c>
      <c r="G73" s="249">
        <f>'прил.7'!H76</f>
        <v>100</v>
      </c>
      <c r="H73" s="249">
        <f>'прил.7'!I76</f>
        <v>100</v>
      </c>
    </row>
    <row r="74" spans="1:8" ht="15.75" hidden="1">
      <c r="A74" s="60" t="s">
        <v>364</v>
      </c>
      <c r="B74" s="80" t="s">
        <v>172</v>
      </c>
      <c r="C74" s="80" t="s">
        <v>35</v>
      </c>
      <c r="D74" s="61">
        <v>9100072140</v>
      </c>
      <c r="E74" s="61">
        <v>244</v>
      </c>
      <c r="F74" s="249">
        <f>'прил.7'!G78</f>
        <v>0</v>
      </c>
      <c r="G74" s="249">
        <f>'прил.7'!H78</f>
        <v>0</v>
      </c>
      <c r="H74" s="249">
        <f>'прил.7'!I78</f>
        <v>0</v>
      </c>
    </row>
    <row r="75" spans="1:8" ht="31.5">
      <c r="A75" s="133" t="s">
        <v>399</v>
      </c>
      <c r="B75" s="80" t="s">
        <v>172</v>
      </c>
      <c r="C75" s="80" t="s">
        <v>35</v>
      </c>
      <c r="D75" s="61">
        <v>9100072310</v>
      </c>
      <c r="E75" s="61"/>
      <c r="F75" s="249">
        <f>'прил.7'!G79</f>
        <v>2</v>
      </c>
      <c r="G75" s="249">
        <f>'прил.7'!H79</f>
        <v>2</v>
      </c>
      <c r="H75" s="249">
        <f>'прил.7'!I79</f>
        <v>2</v>
      </c>
    </row>
    <row r="76" spans="1:8" ht="45.75" customHeight="1">
      <c r="A76" s="133" t="s">
        <v>592</v>
      </c>
      <c r="B76" s="80" t="s">
        <v>172</v>
      </c>
      <c r="C76" s="80" t="s">
        <v>35</v>
      </c>
      <c r="D76" s="61">
        <v>9100072310</v>
      </c>
      <c r="E76" s="61">
        <v>240</v>
      </c>
      <c r="F76" s="249">
        <f>'прил.7'!G80</f>
        <v>2</v>
      </c>
      <c r="G76" s="249">
        <f>'прил.7'!H80</f>
        <v>2</v>
      </c>
      <c r="H76" s="249">
        <f>'прил.7'!I80</f>
        <v>2</v>
      </c>
    </row>
    <row r="77" spans="1:8" ht="94.5">
      <c r="A77" s="84" t="s">
        <v>380</v>
      </c>
      <c r="B77" s="82" t="s">
        <v>172</v>
      </c>
      <c r="C77" s="82" t="s">
        <v>35</v>
      </c>
      <c r="D77" s="83">
        <v>9100090140</v>
      </c>
      <c r="E77" s="83"/>
      <c r="F77" s="249">
        <f>'прил.7'!G81</f>
        <v>593.9</v>
      </c>
      <c r="G77" s="249">
        <f>'прил.7'!H81</f>
        <v>0</v>
      </c>
      <c r="H77" s="249">
        <f>'прил.7'!I81</f>
        <v>0</v>
      </c>
    </row>
    <row r="78" spans="1:8" ht="15.75">
      <c r="A78" s="60" t="s">
        <v>190</v>
      </c>
      <c r="B78" s="82" t="s">
        <v>172</v>
      </c>
      <c r="C78" s="82" t="s">
        <v>35</v>
      </c>
      <c r="D78" s="83">
        <v>9100090140</v>
      </c>
      <c r="E78" s="83">
        <v>540</v>
      </c>
      <c r="F78" s="249">
        <f>'прил.7'!G82</f>
        <v>593.9</v>
      </c>
      <c r="G78" s="249">
        <f>'прил.7'!H82</f>
        <v>0</v>
      </c>
      <c r="H78" s="249">
        <f>'прил.7'!I82</f>
        <v>0</v>
      </c>
    </row>
    <row r="79" spans="1:8" ht="126" customHeight="1">
      <c r="A79" s="94" t="s">
        <v>373</v>
      </c>
      <c r="B79" s="80" t="s">
        <v>172</v>
      </c>
      <c r="C79" s="80" t="s">
        <v>35</v>
      </c>
      <c r="D79" s="61">
        <v>9100090190</v>
      </c>
      <c r="E79" s="61"/>
      <c r="F79" s="249">
        <f>'прил.7'!G83</f>
        <v>342.9</v>
      </c>
      <c r="G79" s="249">
        <f>'прил.7'!H83</f>
        <v>0</v>
      </c>
      <c r="H79" s="249">
        <f>'прил.7'!I83</f>
        <v>0</v>
      </c>
    </row>
    <row r="80" spans="1:8" ht="15.75">
      <c r="A80" s="60" t="s">
        <v>190</v>
      </c>
      <c r="B80" s="82" t="s">
        <v>172</v>
      </c>
      <c r="C80" s="82" t="s">
        <v>35</v>
      </c>
      <c r="D80" s="83">
        <v>9100090190</v>
      </c>
      <c r="E80" s="83">
        <v>540</v>
      </c>
      <c r="F80" s="249">
        <f>'прил.7'!G84</f>
        <v>342.9</v>
      </c>
      <c r="G80" s="249">
        <f>'прил.7'!H84</f>
        <v>0</v>
      </c>
      <c r="H80" s="249">
        <f>'прил.7'!I84</f>
        <v>0</v>
      </c>
    </row>
    <row r="81" spans="1:8" ht="31.5">
      <c r="A81" s="84" t="s">
        <v>381</v>
      </c>
      <c r="B81" s="82" t="s">
        <v>172</v>
      </c>
      <c r="C81" s="82" t="s">
        <v>35</v>
      </c>
      <c r="D81" s="83">
        <v>9100090200</v>
      </c>
      <c r="E81" s="83"/>
      <c r="F81" s="249">
        <f>'прил.7'!G85</f>
        <v>429.29999999999995</v>
      </c>
      <c r="G81" s="249">
        <f>'прил.7'!H85</f>
        <v>0</v>
      </c>
      <c r="H81" s="249">
        <f>'прил.7'!I85</f>
        <v>0</v>
      </c>
    </row>
    <row r="82" spans="1:8" ht="15.75">
      <c r="A82" s="60" t="s">
        <v>190</v>
      </c>
      <c r="B82" s="82" t="s">
        <v>172</v>
      </c>
      <c r="C82" s="82" t="s">
        <v>35</v>
      </c>
      <c r="D82" s="83">
        <v>9100090200</v>
      </c>
      <c r="E82" s="83">
        <v>540</v>
      </c>
      <c r="F82" s="249">
        <f>'прил.7'!G86</f>
        <v>429.29999999999995</v>
      </c>
      <c r="G82" s="249">
        <f>'прил.7'!H86</f>
        <v>0</v>
      </c>
      <c r="H82" s="249">
        <f>'прил.7'!I86</f>
        <v>0</v>
      </c>
    </row>
    <row r="83" spans="1:8" ht="77.25" customHeight="1">
      <c r="A83" s="84" t="s">
        <v>378</v>
      </c>
      <c r="B83" s="82" t="s">
        <v>172</v>
      </c>
      <c r="C83" s="82" t="s">
        <v>35</v>
      </c>
      <c r="D83" s="83">
        <v>9100090230</v>
      </c>
      <c r="E83" s="83"/>
      <c r="F83" s="249">
        <f>'прил.7'!G87</f>
        <v>1108.2</v>
      </c>
      <c r="G83" s="249">
        <f>'прил.7'!H87</f>
        <v>0</v>
      </c>
      <c r="H83" s="249">
        <f>'прил.7'!I87</f>
        <v>0</v>
      </c>
    </row>
    <row r="84" spans="1:8" ht="15.75">
      <c r="A84" s="60" t="s">
        <v>190</v>
      </c>
      <c r="B84" s="82" t="s">
        <v>172</v>
      </c>
      <c r="C84" s="82" t="s">
        <v>35</v>
      </c>
      <c r="D84" s="83">
        <v>9100090230</v>
      </c>
      <c r="E84" s="83">
        <v>540</v>
      </c>
      <c r="F84" s="249">
        <f>'прил.7'!G88</f>
        <v>1108.2</v>
      </c>
      <c r="G84" s="249">
        <f>'прил.7'!H88</f>
        <v>0</v>
      </c>
      <c r="H84" s="249">
        <f>'прил.7'!I88</f>
        <v>0</v>
      </c>
    </row>
    <row r="85" spans="1:8" ht="78.75" customHeight="1">
      <c r="A85" s="84" t="s">
        <v>305</v>
      </c>
      <c r="B85" s="82" t="s">
        <v>172</v>
      </c>
      <c r="C85" s="82" t="s">
        <v>35</v>
      </c>
      <c r="D85" s="83">
        <v>9100090260</v>
      </c>
      <c r="E85" s="83"/>
      <c r="F85" s="249">
        <f>'прил.7'!G89</f>
        <v>0.4</v>
      </c>
      <c r="G85" s="249">
        <f>'прил.7'!H89</f>
        <v>0</v>
      </c>
      <c r="H85" s="249">
        <f>'прил.7'!I89</f>
        <v>0</v>
      </c>
    </row>
    <row r="86" spans="1:8" ht="15.75">
      <c r="A86" s="60" t="s">
        <v>190</v>
      </c>
      <c r="B86" s="82" t="s">
        <v>172</v>
      </c>
      <c r="C86" s="82" t="s">
        <v>35</v>
      </c>
      <c r="D86" s="83">
        <v>9100090260</v>
      </c>
      <c r="E86" s="83">
        <v>540</v>
      </c>
      <c r="F86" s="249">
        <f>'прил.7'!G90</f>
        <v>0.4</v>
      </c>
      <c r="G86" s="249">
        <f>'прил.7'!H90</f>
        <v>0</v>
      </c>
      <c r="H86" s="249">
        <f>'прил.7'!I90</f>
        <v>0</v>
      </c>
    </row>
    <row r="87" spans="1:8" ht="78.75" customHeight="1">
      <c r="A87" s="60" t="s">
        <v>437</v>
      </c>
      <c r="B87" s="82" t="s">
        <v>172</v>
      </c>
      <c r="C87" s="82" t="s">
        <v>35</v>
      </c>
      <c r="D87" s="83">
        <v>9100090280</v>
      </c>
      <c r="E87" s="83"/>
      <c r="F87" s="249">
        <f>'прил.7'!G91</f>
        <v>111.3</v>
      </c>
      <c r="G87" s="249">
        <f>'прил.7'!H91</f>
        <v>0</v>
      </c>
      <c r="H87" s="249">
        <f>'прил.7'!I91</f>
        <v>0</v>
      </c>
    </row>
    <row r="88" spans="1:8" ht="15.75">
      <c r="A88" s="60" t="s">
        <v>190</v>
      </c>
      <c r="B88" s="82" t="s">
        <v>172</v>
      </c>
      <c r="C88" s="82" t="s">
        <v>35</v>
      </c>
      <c r="D88" s="83">
        <v>9100090280</v>
      </c>
      <c r="E88" s="83">
        <v>540</v>
      </c>
      <c r="F88" s="249">
        <f>'прил.7'!G92</f>
        <v>111.3</v>
      </c>
      <c r="G88" s="249">
        <f>'прил.7'!H92</f>
        <v>0</v>
      </c>
      <c r="H88" s="249">
        <f>'прил.7'!I92</f>
        <v>0</v>
      </c>
    </row>
    <row r="89" spans="1:8" ht="17.25" customHeight="1">
      <c r="A89" s="78" t="s">
        <v>194</v>
      </c>
      <c r="B89" s="85" t="s">
        <v>174</v>
      </c>
      <c r="C89" s="85" t="s">
        <v>173</v>
      </c>
      <c r="D89" s="86"/>
      <c r="E89" s="86"/>
      <c r="F89" s="249">
        <f>'прил.7'!G93</f>
        <v>261.2</v>
      </c>
      <c r="G89" s="249">
        <f>'прил.7'!H93</f>
        <v>263.9</v>
      </c>
      <c r="H89" s="249">
        <f>'прил.7'!I93</f>
        <v>274.2</v>
      </c>
    </row>
    <row r="90" spans="1:8" ht="34.5" customHeight="1">
      <c r="A90" s="60" t="s">
        <v>152</v>
      </c>
      <c r="B90" s="80" t="s">
        <v>174</v>
      </c>
      <c r="C90" s="80" t="s">
        <v>175</v>
      </c>
      <c r="D90" s="61"/>
      <c r="E90" s="61"/>
      <c r="F90" s="249">
        <f>'прил.7'!G94</f>
        <v>261.2</v>
      </c>
      <c r="G90" s="249">
        <f>'прил.7'!H94</f>
        <v>263.9</v>
      </c>
      <c r="H90" s="249">
        <f>'прил.7'!I94</f>
        <v>274.2</v>
      </c>
    </row>
    <row r="91" spans="1:8" ht="35.25" customHeight="1" hidden="1">
      <c r="A91" s="60" t="s">
        <v>181</v>
      </c>
      <c r="B91" s="80" t="s">
        <v>174</v>
      </c>
      <c r="C91" s="80" t="s">
        <v>175</v>
      </c>
      <c r="D91" s="61">
        <v>9100000000</v>
      </c>
      <c r="E91" s="61"/>
      <c r="F91" s="249">
        <f>'прил.7'!G95</f>
        <v>261.2</v>
      </c>
      <c r="G91" s="249">
        <f>'прил.7'!H95</f>
        <v>263.9</v>
      </c>
      <c r="H91" s="249">
        <f>'прил.7'!I95</f>
        <v>274.2</v>
      </c>
    </row>
    <row r="92" spans="1:8" ht="47.25" hidden="1">
      <c r="A92" s="60" t="s">
        <v>189</v>
      </c>
      <c r="B92" s="80" t="s">
        <v>174</v>
      </c>
      <c r="C92" s="80" t="s">
        <v>175</v>
      </c>
      <c r="D92" s="61">
        <v>9100000000</v>
      </c>
      <c r="E92" s="61"/>
      <c r="F92" s="249">
        <f>'прил.7'!G96</f>
        <v>261.2</v>
      </c>
      <c r="G92" s="249">
        <f>'прил.7'!H96</f>
        <v>263.9</v>
      </c>
      <c r="H92" s="249">
        <f>'прил.7'!I96</f>
        <v>274.2</v>
      </c>
    </row>
    <row r="93" spans="1:8" ht="47.25">
      <c r="A93" s="60" t="s">
        <v>195</v>
      </c>
      <c r="B93" s="80" t="s">
        <v>174</v>
      </c>
      <c r="C93" s="80" t="s">
        <v>175</v>
      </c>
      <c r="D93" s="61">
        <v>9100051180</v>
      </c>
      <c r="E93" s="61"/>
      <c r="F93" s="249">
        <f>'прил.7'!G97</f>
        <v>261.2</v>
      </c>
      <c r="G93" s="249">
        <f>'прил.7'!H97</f>
        <v>263.9</v>
      </c>
      <c r="H93" s="249">
        <f>'прил.7'!I97</f>
        <v>274.2</v>
      </c>
    </row>
    <row r="94" spans="1:8" ht="50.25" customHeight="1">
      <c r="A94" s="133" t="s">
        <v>591</v>
      </c>
      <c r="B94" s="80" t="s">
        <v>174</v>
      </c>
      <c r="C94" s="80" t="s">
        <v>175</v>
      </c>
      <c r="D94" s="61">
        <v>9100051180</v>
      </c>
      <c r="E94" s="61">
        <v>120</v>
      </c>
      <c r="F94" s="249">
        <f>'прил.7'!G98</f>
        <v>261.2</v>
      </c>
      <c r="G94" s="249">
        <f>'прил.7'!H98</f>
        <v>263.9</v>
      </c>
      <c r="H94" s="249">
        <f>'прил.7'!I98</f>
        <v>274.2</v>
      </c>
    </row>
    <row r="95" spans="1:8" ht="63" hidden="1">
      <c r="A95" s="60" t="s">
        <v>257</v>
      </c>
      <c r="B95" s="80" t="s">
        <v>174</v>
      </c>
      <c r="C95" s="80" t="s">
        <v>175</v>
      </c>
      <c r="D95" s="61">
        <v>9100051180</v>
      </c>
      <c r="E95" s="61">
        <v>122</v>
      </c>
      <c r="F95" s="249">
        <f>'прил.7'!G99</f>
        <v>0</v>
      </c>
      <c r="G95" s="249">
        <f>'прил.7'!H99</f>
        <v>0</v>
      </c>
      <c r="H95" s="249">
        <f>'прил.7'!I99</f>
        <v>0</v>
      </c>
    </row>
    <row r="96" spans="1:8" ht="50.25" customHeight="1" hidden="1">
      <c r="A96" s="60" t="s">
        <v>1</v>
      </c>
      <c r="B96" s="80" t="s">
        <v>174</v>
      </c>
      <c r="C96" s="80" t="s">
        <v>175</v>
      </c>
      <c r="D96" s="61">
        <v>9100051180</v>
      </c>
      <c r="E96" s="61">
        <v>242</v>
      </c>
      <c r="F96" s="249">
        <f>'прил.7'!G100</f>
        <v>0</v>
      </c>
      <c r="G96" s="249">
        <f>'прил.7'!H100</f>
        <v>0</v>
      </c>
      <c r="H96" s="249">
        <f>'прил.7'!I100</f>
        <v>0</v>
      </c>
    </row>
    <row r="97" spans="1:8" ht="18.75" customHeight="1" hidden="1">
      <c r="A97" s="60" t="s">
        <v>364</v>
      </c>
      <c r="B97" s="80" t="s">
        <v>174</v>
      </c>
      <c r="C97" s="80" t="s">
        <v>175</v>
      </c>
      <c r="D97" s="61">
        <v>9100051180</v>
      </c>
      <c r="E97" s="61">
        <v>244</v>
      </c>
      <c r="F97" s="249">
        <f>'прил.7'!G101</f>
        <v>0</v>
      </c>
      <c r="G97" s="249">
        <f>'прил.7'!H101</f>
        <v>0</v>
      </c>
      <c r="H97" s="249">
        <f>'прил.7'!I101</f>
        <v>0</v>
      </c>
    </row>
    <row r="98" spans="1:8" ht="58.5" customHeight="1">
      <c r="A98" s="78" t="s">
        <v>196</v>
      </c>
      <c r="B98" s="85" t="s">
        <v>175</v>
      </c>
      <c r="C98" s="85" t="s">
        <v>173</v>
      </c>
      <c r="D98" s="77"/>
      <c r="E98" s="77"/>
      <c r="F98" s="298">
        <f>'прил.7'!G102</f>
        <v>1800</v>
      </c>
      <c r="G98" s="298">
        <f>'прил.7'!H102</f>
        <v>400</v>
      </c>
      <c r="H98" s="298">
        <f>'прил.7'!I102</f>
        <v>400</v>
      </c>
    </row>
    <row r="99" spans="1:8" ht="63" hidden="1">
      <c r="A99" s="74" t="s">
        <v>33</v>
      </c>
      <c r="B99" s="80" t="s">
        <v>175</v>
      </c>
      <c r="C99" s="80" t="s">
        <v>109</v>
      </c>
      <c r="D99" s="58"/>
      <c r="E99" s="86"/>
      <c r="F99" s="249">
        <f>'прил.7'!G103</f>
        <v>0</v>
      </c>
      <c r="G99" s="249">
        <f>'прил.7'!H103</f>
        <v>0</v>
      </c>
      <c r="H99" s="249">
        <f>'прил.7'!I103</f>
        <v>0</v>
      </c>
    </row>
    <row r="100" spans="1:8" ht="31.5" hidden="1">
      <c r="A100" s="60" t="s">
        <v>191</v>
      </c>
      <c r="B100" s="80" t="s">
        <v>175</v>
      </c>
      <c r="C100" s="80" t="s">
        <v>109</v>
      </c>
      <c r="D100" s="61">
        <v>7050000000</v>
      </c>
      <c r="E100" s="77"/>
      <c r="F100" s="249">
        <f>'прил.7'!G104</f>
        <v>0</v>
      </c>
      <c r="G100" s="249">
        <f>'прил.7'!H104</f>
        <v>0</v>
      </c>
      <c r="H100" s="249">
        <f>'прил.7'!I104</f>
        <v>0</v>
      </c>
    </row>
    <row r="101" spans="1:8" ht="15.75" hidden="1">
      <c r="A101" s="60" t="s">
        <v>364</v>
      </c>
      <c r="B101" s="80" t="s">
        <v>175</v>
      </c>
      <c r="C101" s="80" t="s">
        <v>109</v>
      </c>
      <c r="D101" s="61">
        <v>7050000000</v>
      </c>
      <c r="E101" s="61">
        <v>244</v>
      </c>
      <c r="F101" s="249">
        <f>'прил.7'!G105</f>
        <v>0</v>
      </c>
      <c r="G101" s="249">
        <f>'прил.7'!H105</f>
        <v>0</v>
      </c>
      <c r="H101" s="249">
        <f>'прил.7'!I105</f>
        <v>0</v>
      </c>
    </row>
    <row r="102" spans="1:8" ht="31.5" hidden="1">
      <c r="A102" s="60" t="s">
        <v>197</v>
      </c>
      <c r="B102" s="80" t="s">
        <v>175</v>
      </c>
      <c r="C102" s="80" t="s">
        <v>109</v>
      </c>
      <c r="D102" s="61"/>
      <c r="E102" s="70"/>
      <c r="F102" s="249">
        <f>'прил.7'!G106</f>
        <v>0</v>
      </c>
      <c r="G102" s="249">
        <f>'прил.7'!H106</f>
        <v>0</v>
      </c>
      <c r="H102" s="249">
        <f>'прил.7'!I106</f>
        <v>0</v>
      </c>
    </row>
    <row r="103" spans="1:8" ht="63" hidden="1">
      <c r="A103" s="60" t="s">
        <v>216</v>
      </c>
      <c r="B103" s="80" t="s">
        <v>175</v>
      </c>
      <c r="C103" s="80" t="s">
        <v>109</v>
      </c>
      <c r="D103" s="61">
        <v>9100023040</v>
      </c>
      <c r="E103" s="58"/>
      <c r="F103" s="249">
        <f>'прил.7'!G107</f>
        <v>0</v>
      </c>
      <c r="G103" s="249">
        <f>'прил.7'!H107</f>
        <v>0</v>
      </c>
      <c r="H103" s="249">
        <f>'прил.7'!I107</f>
        <v>0</v>
      </c>
    </row>
    <row r="104" spans="1:8" ht="96.75" customHeight="1" hidden="1">
      <c r="A104" s="60" t="s">
        <v>367</v>
      </c>
      <c r="B104" s="80" t="s">
        <v>175</v>
      </c>
      <c r="C104" s="80" t="s">
        <v>109</v>
      </c>
      <c r="D104" s="61">
        <v>9100023040</v>
      </c>
      <c r="E104" s="61">
        <v>611</v>
      </c>
      <c r="F104" s="249">
        <f>'прил.7'!G108</f>
        <v>0</v>
      </c>
      <c r="G104" s="249">
        <f>'прил.7'!H108</f>
        <v>0</v>
      </c>
      <c r="H104" s="249">
        <f>'прил.7'!I108</f>
        <v>0</v>
      </c>
    </row>
    <row r="105" spans="1:8" ht="63">
      <c r="A105" s="99" t="s">
        <v>566</v>
      </c>
      <c r="B105" s="79" t="s">
        <v>175</v>
      </c>
      <c r="C105" s="79">
        <v>10</v>
      </c>
      <c r="D105" s="64"/>
      <c r="E105" s="64"/>
      <c r="F105" s="298">
        <f>'прил.7'!G109</f>
        <v>1800</v>
      </c>
      <c r="G105" s="298">
        <f>'прил.7'!H109</f>
        <v>400</v>
      </c>
      <c r="H105" s="298">
        <f>'прил.7'!I109</f>
        <v>400</v>
      </c>
    </row>
    <row r="106" spans="1:8" ht="90" customHeight="1">
      <c r="A106" s="197" t="s">
        <v>567</v>
      </c>
      <c r="B106" s="80" t="s">
        <v>175</v>
      </c>
      <c r="C106" s="80" t="s">
        <v>112</v>
      </c>
      <c r="D106" s="152" t="s">
        <v>469</v>
      </c>
      <c r="E106" s="95"/>
      <c r="F106" s="249">
        <f>'прил.7'!G110</f>
        <v>1800</v>
      </c>
      <c r="G106" s="249">
        <f>'прил.7'!H110</f>
        <v>400</v>
      </c>
      <c r="H106" s="249">
        <f>'прил.7'!I110</f>
        <v>400</v>
      </c>
    </row>
    <row r="107" spans="1:8" ht="42.75" customHeight="1">
      <c r="A107" s="196" t="s">
        <v>471</v>
      </c>
      <c r="B107" s="80" t="s">
        <v>175</v>
      </c>
      <c r="C107" s="80" t="s">
        <v>112</v>
      </c>
      <c r="D107" s="154" t="s">
        <v>470</v>
      </c>
      <c r="E107" s="15"/>
      <c r="F107" s="249">
        <f>'прил.7'!G111</f>
        <v>30</v>
      </c>
      <c r="G107" s="249">
        <f>'прил.7'!H111</f>
        <v>100</v>
      </c>
      <c r="H107" s="249">
        <f>'прил.7'!I111</f>
        <v>100</v>
      </c>
    </row>
    <row r="108" spans="1:8" ht="17.25" customHeight="1">
      <c r="A108" s="196" t="s">
        <v>382</v>
      </c>
      <c r="B108" s="80" t="s">
        <v>175</v>
      </c>
      <c r="C108" s="80">
        <v>10</v>
      </c>
      <c r="D108" s="61">
        <v>4900123010</v>
      </c>
      <c r="E108" s="95"/>
      <c r="F108" s="249">
        <f>'прил.7'!G112</f>
        <v>30</v>
      </c>
      <c r="G108" s="249">
        <f>'прил.7'!H112</f>
        <v>100</v>
      </c>
      <c r="H108" s="249">
        <f>'прил.7'!I112</f>
        <v>100</v>
      </c>
    </row>
    <row r="109" spans="1:8" ht="17.25" customHeight="1" hidden="1">
      <c r="A109" s="60" t="s">
        <v>364</v>
      </c>
      <c r="B109" s="80" t="s">
        <v>175</v>
      </c>
      <c r="C109" s="80">
        <v>10</v>
      </c>
      <c r="D109" s="61">
        <v>4900123010</v>
      </c>
      <c r="E109" s="95">
        <v>244</v>
      </c>
      <c r="F109" s="249">
        <f>'прил.7'!G113</f>
        <v>0</v>
      </c>
      <c r="G109" s="249">
        <f>'прил.7'!H113</f>
        <v>0</v>
      </c>
      <c r="H109" s="249">
        <f>'прил.7'!I113</f>
        <v>0</v>
      </c>
    </row>
    <row r="110" spans="1:8" ht="19.5" customHeight="1">
      <c r="A110" s="304" t="s">
        <v>594</v>
      </c>
      <c r="B110" s="80" t="s">
        <v>175</v>
      </c>
      <c r="C110" s="80">
        <v>10</v>
      </c>
      <c r="D110" s="61">
        <v>4900123010</v>
      </c>
      <c r="E110" s="95">
        <v>610</v>
      </c>
      <c r="F110" s="188">
        <f>'прил.7'!G114</f>
        <v>30</v>
      </c>
      <c r="G110" s="188">
        <f>'прил.7'!H114</f>
        <v>100</v>
      </c>
      <c r="H110" s="188">
        <f>'прил.7'!I114</f>
        <v>100</v>
      </c>
    </row>
    <row r="111" spans="1:8" ht="30.75" customHeight="1">
      <c r="A111" s="196" t="s">
        <v>536</v>
      </c>
      <c r="B111" s="80" t="s">
        <v>175</v>
      </c>
      <c r="C111" s="80">
        <v>10</v>
      </c>
      <c r="D111" s="154" t="s">
        <v>535</v>
      </c>
      <c r="E111" s="95"/>
      <c r="F111" s="188">
        <f>'прил.7'!G115</f>
        <v>1770</v>
      </c>
      <c r="G111" s="188">
        <f>'прил.7'!H115</f>
        <v>300</v>
      </c>
      <c r="H111" s="188">
        <f>'прил.7'!I115</f>
        <v>300</v>
      </c>
    </row>
    <row r="112" spans="1:8" ht="16.5" customHeight="1">
      <c r="A112" s="196" t="s">
        <v>382</v>
      </c>
      <c r="B112" s="80" t="s">
        <v>175</v>
      </c>
      <c r="C112" s="80">
        <v>10</v>
      </c>
      <c r="D112" s="61">
        <v>4900223010</v>
      </c>
      <c r="E112" s="95"/>
      <c r="F112" s="188">
        <f>'прил.7'!G116</f>
        <v>370</v>
      </c>
      <c r="G112" s="188">
        <f>'прил.7'!H116</f>
        <v>300</v>
      </c>
      <c r="H112" s="188">
        <f>'прил.7'!I116</f>
        <v>300</v>
      </c>
    </row>
    <row r="113" spans="1:8" ht="45" customHeight="1">
      <c r="A113" s="133" t="s">
        <v>592</v>
      </c>
      <c r="B113" s="80" t="s">
        <v>175</v>
      </c>
      <c r="C113" s="80">
        <v>10</v>
      </c>
      <c r="D113" s="61">
        <v>4900223010</v>
      </c>
      <c r="E113" s="95">
        <v>240</v>
      </c>
      <c r="F113" s="188">
        <f>'прил.7'!G117</f>
        <v>370</v>
      </c>
      <c r="G113" s="188">
        <f>'прил.7'!H117</f>
        <v>300</v>
      </c>
      <c r="H113" s="188">
        <f>'прил.7'!I117</f>
        <v>300</v>
      </c>
    </row>
    <row r="114" spans="1:8" ht="45" customHeight="1">
      <c r="A114" s="60" t="s">
        <v>396</v>
      </c>
      <c r="B114" s="80" t="s">
        <v>175</v>
      </c>
      <c r="C114" s="80">
        <v>10</v>
      </c>
      <c r="D114" s="83" t="s">
        <v>622</v>
      </c>
      <c r="E114" s="95"/>
      <c r="F114" s="188">
        <f>'прил.7'!G118</f>
        <v>1400</v>
      </c>
      <c r="G114" s="188">
        <f>'прил.7'!H118</f>
        <v>0</v>
      </c>
      <c r="H114" s="188">
        <f>'прил.7'!I118</f>
        <v>0</v>
      </c>
    </row>
    <row r="115" spans="1:8" ht="45" customHeight="1">
      <c r="A115" s="311" t="s">
        <v>592</v>
      </c>
      <c r="B115" s="80" t="s">
        <v>175</v>
      </c>
      <c r="C115" s="80">
        <v>10</v>
      </c>
      <c r="D115" s="83" t="s">
        <v>622</v>
      </c>
      <c r="E115" s="95">
        <v>240</v>
      </c>
      <c r="F115" s="188">
        <f>'прил.7'!G119</f>
        <v>1400</v>
      </c>
      <c r="G115" s="188">
        <f>'прил.7'!H119</f>
        <v>0</v>
      </c>
      <c r="H115" s="188">
        <f>'прил.7'!I119</f>
        <v>0</v>
      </c>
    </row>
    <row r="116" spans="1:8" ht="17.25" customHeight="1">
      <c r="A116" s="78" t="s">
        <v>198</v>
      </c>
      <c r="B116" s="85" t="s">
        <v>176</v>
      </c>
      <c r="C116" s="85" t="s">
        <v>173</v>
      </c>
      <c r="D116" s="86"/>
      <c r="E116" s="86"/>
      <c r="F116" s="298">
        <f>'прил.7'!G120</f>
        <v>5380.7</v>
      </c>
      <c r="G116" s="298">
        <f>'прил.7'!H120</f>
        <v>2295</v>
      </c>
      <c r="H116" s="298">
        <f>'прил.7'!I120</f>
        <v>2438</v>
      </c>
    </row>
    <row r="117" spans="1:8" ht="16.5" customHeight="1">
      <c r="A117" s="60" t="s">
        <v>155</v>
      </c>
      <c r="B117" s="80" t="s">
        <v>176</v>
      </c>
      <c r="C117" s="80" t="s">
        <v>109</v>
      </c>
      <c r="D117" s="61"/>
      <c r="E117" s="61"/>
      <c r="F117" s="249">
        <f>'прил.7'!G121</f>
        <v>5125.7</v>
      </c>
      <c r="G117" s="249">
        <f>'прил.7'!H121</f>
        <v>2295</v>
      </c>
      <c r="H117" s="249">
        <f>'прил.7'!I121</f>
        <v>2438</v>
      </c>
    </row>
    <row r="118" spans="1:8" ht="91.5" customHeight="1">
      <c r="A118" s="197" t="s">
        <v>440</v>
      </c>
      <c r="B118" s="91" t="s">
        <v>176</v>
      </c>
      <c r="C118" s="91" t="s">
        <v>109</v>
      </c>
      <c r="D118" s="125">
        <v>3900000000</v>
      </c>
      <c r="E118" s="100"/>
      <c r="F118" s="270">
        <f>'прил.7'!G122</f>
        <v>5125.7</v>
      </c>
      <c r="G118" s="270">
        <f>'прил.7'!H122</f>
        <v>2295</v>
      </c>
      <c r="H118" s="270">
        <f>'прил.7'!I122</f>
        <v>2438</v>
      </c>
    </row>
    <row r="119" spans="1:8" ht="81" customHeight="1">
      <c r="A119" s="196" t="s">
        <v>504</v>
      </c>
      <c r="B119" s="80" t="s">
        <v>176</v>
      </c>
      <c r="C119" s="80" t="s">
        <v>109</v>
      </c>
      <c r="D119" s="83">
        <v>3900100000</v>
      </c>
      <c r="E119" s="61"/>
      <c r="F119" s="269">
        <f>'прил.7'!G123</f>
        <v>2643</v>
      </c>
      <c r="G119" s="269">
        <f>'прил.7'!H123</f>
        <v>2295</v>
      </c>
      <c r="H119" s="269">
        <f>'прил.7'!I123</f>
        <v>2438</v>
      </c>
    </row>
    <row r="120" spans="1:8" ht="31.5" customHeight="1">
      <c r="A120" s="196" t="s">
        <v>306</v>
      </c>
      <c r="B120" s="80" t="s">
        <v>176</v>
      </c>
      <c r="C120" s="80" t="s">
        <v>109</v>
      </c>
      <c r="D120" s="83">
        <v>3900120300</v>
      </c>
      <c r="E120" s="61"/>
      <c r="F120" s="269">
        <f>'прил.7'!G124</f>
        <v>2643</v>
      </c>
      <c r="G120" s="269">
        <f>'прил.7'!H124</f>
        <v>2295</v>
      </c>
      <c r="H120" s="269">
        <f>'прил.7'!I124</f>
        <v>2438</v>
      </c>
    </row>
    <row r="121" spans="1:8" ht="20.25" customHeight="1">
      <c r="A121" s="133" t="s">
        <v>594</v>
      </c>
      <c r="B121" s="80" t="s">
        <v>176</v>
      </c>
      <c r="C121" s="80" t="s">
        <v>109</v>
      </c>
      <c r="D121" s="83">
        <v>3900120300</v>
      </c>
      <c r="E121" s="61">
        <v>610</v>
      </c>
      <c r="F121" s="276">
        <f>'прил.7'!G125</f>
        <v>2643</v>
      </c>
      <c r="G121" s="276">
        <f>'прил.7'!H125</f>
        <v>2295</v>
      </c>
      <c r="H121" s="276">
        <f>'прил.7'!I125</f>
        <v>2438</v>
      </c>
    </row>
    <row r="122" spans="1:8" ht="54.75" customHeight="1" hidden="1">
      <c r="A122" s="60" t="s">
        <v>310</v>
      </c>
      <c r="B122" s="80" t="s">
        <v>176</v>
      </c>
      <c r="C122" s="80" t="s">
        <v>109</v>
      </c>
      <c r="D122" s="83" t="s">
        <v>514</v>
      </c>
      <c r="E122" s="61"/>
      <c r="F122" s="276">
        <f>'прил.7'!G126</f>
        <v>0</v>
      </c>
      <c r="G122" s="276">
        <f>'прил.7'!H126</f>
        <v>0</v>
      </c>
      <c r="H122" s="276">
        <f>'прил.7'!I126</f>
        <v>0</v>
      </c>
    </row>
    <row r="123" spans="1:8" ht="30.75" customHeight="1" hidden="1">
      <c r="A123" s="60" t="s">
        <v>87</v>
      </c>
      <c r="B123" s="80" t="s">
        <v>176</v>
      </c>
      <c r="C123" s="80" t="s">
        <v>109</v>
      </c>
      <c r="D123" s="83" t="s">
        <v>514</v>
      </c>
      <c r="E123" s="61">
        <v>612</v>
      </c>
      <c r="F123" s="276">
        <f>'прил.7'!G127</f>
        <v>0</v>
      </c>
      <c r="G123" s="276">
        <f>'прил.7'!H127</f>
        <v>0</v>
      </c>
      <c r="H123" s="276">
        <f>'прил.7'!I127</f>
        <v>0</v>
      </c>
    </row>
    <row r="124" spans="1:8" ht="45" customHeight="1">
      <c r="A124" s="131" t="s">
        <v>447</v>
      </c>
      <c r="B124" s="82" t="s">
        <v>176</v>
      </c>
      <c r="C124" s="82" t="s">
        <v>109</v>
      </c>
      <c r="D124" s="83">
        <v>3900200000</v>
      </c>
      <c r="E124" s="61"/>
      <c r="F124" s="269">
        <f>'прил.7'!G128</f>
        <v>1233.5</v>
      </c>
      <c r="G124" s="269">
        <f>'прил.7'!H128</f>
        <v>0</v>
      </c>
      <c r="H124" s="269">
        <f>'прил.7'!I128</f>
        <v>0</v>
      </c>
    </row>
    <row r="125" spans="1:8" ht="30" customHeight="1">
      <c r="A125" s="60" t="s">
        <v>311</v>
      </c>
      <c r="B125" s="80" t="s">
        <v>176</v>
      </c>
      <c r="C125" s="80" t="s">
        <v>109</v>
      </c>
      <c r="D125" s="83" t="s">
        <v>365</v>
      </c>
      <c r="E125" s="61"/>
      <c r="F125" s="276">
        <f>'прил.7'!G129</f>
        <v>1233.5</v>
      </c>
      <c r="G125" s="276">
        <f>'прил.7'!H129</f>
        <v>0</v>
      </c>
      <c r="H125" s="276">
        <f>'прил.7'!I129</f>
        <v>0</v>
      </c>
    </row>
    <row r="126" spans="1:8" ht="46.5" customHeight="1">
      <c r="A126" s="133" t="s">
        <v>592</v>
      </c>
      <c r="B126" s="80" t="s">
        <v>176</v>
      </c>
      <c r="C126" s="80" t="s">
        <v>109</v>
      </c>
      <c r="D126" s="83" t="s">
        <v>365</v>
      </c>
      <c r="E126" s="61">
        <v>240</v>
      </c>
      <c r="F126" s="276">
        <f>'прил.7'!G130</f>
        <v>1233.5</v>
      </c>
      <c r="G126" s="276">
        <f>'прил.7'!H130</f>
        <v>0</v>
      </c>
      <c r="H126" s="276">
        <f>'прил.7'!I130</f>
        <v>0</v>
      </c>
    </row>
    <row r="127" spans="1:8" ht="17.25" customHeight="1" hidden="1">
      <c r="A127" s="60" t="s">
        <v>457</v>
      </c>
      <c r="B127" s="80" t="s">
        <v>176</v>
      </c>
      <c r="C127" s="80" t="s">
        <v>109</v>
      </c>
      <c r="D127" s="83">
        <v>3900400000</v>
      </c>
      <c r="E127" s="95"/>
      <c r="F127" s="276">
        <f>'прил.7'!G133</f>
        <v>0</v>
      </c>
      <c r="G127" s="276">
        <f>'прил.7'!H133</f>
        <v>0</v>
      </c>
      <c r="H127" s="276">
        <f>'прил.7'!I133</f>
        <v>0</v>
      </c>
    </row>
    <row r="128" spans="1:8" ht="27.75" customHeight="1" hidden="1">
      <c r="A128" s="196" t="s">
        <v>306</v>
      </c>
      <c r="B128" s="80" t="s">
        <v>176</v>
      </c>
      <c r="C128" s="80" t="s">
        <v>109</v>
      </c>
      <c r="D128" s="83">
        <v>3900420300</v>
      </c>
      <c r="E128" s="95"/>
      <c r="F128" s="276">
        <f>'прил.7'!G134</f>
        <v>0</v>
      </c>
      <c r="G128" s="276">
        <f>'прил.7'!H134</f>
        <v>0</v>
      </c>
      <c r="H128" s="276">
        <f>'прил.7'!I134</f>
        <v>0</v>
      </c>
    </row>
    <row r="129" spans="1:8" ht="17.25" customHeight="1" hidden="1">
      <c r="A129" s="60" t="s">
        <v>364</v>
      </c>
      <c r="B129" s="80" t="s">
        <v>176</v>
      </c>
      <c r="C129" s="80" t="s">
        <v>109</v>
      </c>
      <c r="D129" s="83">
        <v>3900420300</v>
      </c>
      <c r="E129" s="95">
        <v>244</v>
      </c>
      <c r="F129" s="276">
        <f>'прил.7'!G135</f>
        <v>0</v>
      </c>
      <c r="G129" s="276">
        <f>'прил.7'!H135</f>
        <v>0</v>
      </c>
      <c r="H129" s="276">
        <f>'прил.7'!I135</f>
        <v>0</v>
      </c>
    </row>
    <row r="130" spans="1:8" ht="30" customHeight="1" hidden="1">
      <c r="A130" s="131" t="s">
        <v>446</v>
      </c>
      <c r="B130" s="82" t="s">
        <v>176</v>
      </c>
      <c r="C130" s="82" t="s">
        <v>109</v>
      </c>
      <c r="D130" s="83">
        <v>3900500000</v>
      </c>
      <c r="E130" s="83"/>
      <c r="F130" s="269">
        <f>'прил.7'!G136</f>
        <v>0</v>
      </c>
      <c r="G130" s="269">
        <f>'прил.7'!H136</f>
        <v>0</v>
      </c>
      <c r="H130" s="269">
        <f>'прил.7'!I136</f>
        <v>0</v>
      </c>
    </row>
    <row r="131" spans="1:8" ht="49.5" customHeight="1" hidden="1">
      <c r="A131" s="60" t="s">
        <v>310</v>
      </c>
      <c r="B131" s="82" t="s">
        <v>176</v>
      </c>
      <c r="C131" s="82" t="s">
        <v>109</v>
      </c>
      <c r="D131" s="83" t="s">
        <v>445</v>
      </c>
      <c r="E131" s="83"/>
      <c r="F131" s="249">
        <f>'прил.7'!G137</f>
        <v>0</v>
      </c>
      <c r="G131" s="249">
        <f>'прил.7'!H137</f>
        <v>0</v>
      </c>
      <c r="H131" s="249">
        <f>'прил.7'!I137</f>
        <v>0</v>
      </c>
    </row>
    <row r="132" spans="1:8" ht="20.25" customHeight="1" hidden="1">
      <c r="A132" s="60" t="s">
        <v>364</v>
      </c>
      <c r="B132" s="82" t="s">
        <v>176</v>
      </c>
      <c r="C132" s="82" t="s">
        <v>109</v>
      </c>
      <c r="D132" s="83" t="s">
        <v>445</v>
      </c>
      <c r="E132" s="83">
        <v>244</v>
      </c>
      <c r="F132" s="249">
        <f>'прил.7'!G138</f>
        <v>0</v>
      </c>
      <c r="G132" s="249">
        <f>'прил.7'!H131</f>
        <v>0</v>
      </c>
      <c r="H132" s="249">
        <f>'прил.7'!I131</f>
        <v>0</v>
      </c>
    </row>
    <row r="133" spans="1:8" ht="67.5" customHeight="1" hidden="1">
      <c r="A133" s="60" t="s">
        <v>460</v>
      </c>
      <c r="B133" s="80" t="s">
        <v>176</v>
      </c>
      <c r="C133" s="80" t="s">
        <v>109</v>
      </c>
      <c r="D133" s="83">
        <v>3900600000</v>
      </c>
      <c r="E133" s="95"/>
      <c r="F133" s="249">
        <f>'прил.7'!G139</f>
        <v>0</v>
      </c>
      <c r="G133" s="249">
        <f>'прил.7'!H139</f>
        <v>0</v>
      </c>
      <c r="H133" s="249">
        <f>'прил.7'!I139</f>
        <v>0</v>
      </c>
    </row>
    <row r="134" spans="1:8" ht="30" customHeight="1" hidden="1">
      <c r="A134" s="196" t="s">
        <v>306</v>
      </c>
      <c r="B134" s="80" t="s">
        <v>176</v>
      </c>
      <c r="C134" s="80" t="s">
        <v>109</v>
      </c>
      <c r="D134" s="83">
        <v>3900620300</v>
      </c>
      <c r="E134" s="95"/>
      <c r="F134" s="249">
        <f>'прил.7'!G140</f>
        <v>0</v>
      </c>
      <c r="G134" s="249">
        <f>'прил.7'!H140</f>
        <v>0</v>
      </c>
      <c r="H134" s="249">
        <f>'прил.7'!I140</f>
        <v>0</v>
      </c>
    </row>
    <row r="135" spans="1:8" ht="49.5" customHeight="1" hidden="1">
      <c r="A135" s="60" t="s">
        <v>40</v>
      </c>
      <c r="B135" s="80" t="s">
        <v>176</v>
      </c>
      <c r="C135" s="80" t="s">
        <v>109</v>
      </c>
      <c r="D135" s="83">
        <v>3900620300</v>
      </c>
      <c r="E135" s="95">
        <v>244</v>
      </c>
      <c r="F135" s="249">
        <f>'прил.7'!G141</f>
        <v>0</v>
      </c>
      <c r="G135" s="249">
        <f>'прил.7'!H141</f>
        <v>0</v>
      </c>
      <c r="H135" s="249">
        <f>'прил.7'!I141</f>
        <v>0</v>
      </c>
    </row>
    <row r="136" spans="1:8" ht="30" customHeight="1">
      <c r="A136" s="131" t="s">
        <v>537</v>
      </c>
      <c r="B136" s="82" t="s">
        <v>176</v>
      </c>
      <c r="C136" s="82" t="s">
        <v>109</v>
      </c>
      <c r="D136" s="83">
        <v>3900700000</v>
      </c>
      <c r="E136" s="83"/>
      <c r="F136" s="269">
        <f>'прил.7'!G142</f>
        <v>1249.2</v>
      </c>
      <c r="G136" s="269">
        <f>'прил.7'!H142</f>
        <v>0</v>
      </c>
      <c r="H136" s="269">
        <f>'прил.7'!I142</f>
        <v>0</v>
      </c>
    </row>
    <row r="137" spans="1:8" ht="31.5" customHeight="1">
      <c r="A137" s="196" t="s">
        <v>306</v>
      </c>
      <c r="B137" s="80" t="s">
        <v>176</v>
      </c>
      <c r="C137" s="80" t="s">
        <v>109</v>
      </c>
      <c r="D137" s="83">
        <v>3900720300</v>
      </c>
      <c r="E137" s="61"/>
      <c r="F137" s="249">
        <f>'прил.7'!G143</f>
        <v>1249.2</v>
      </c>
      <c r="G137" s="249">
        <f>'прил.7'!H143</f>
        <v>0</v>
      </c>
      <c r="H137" s="249">
        <f>'прил.7'!I143</f>
        <v>0</v>
      </c>
    </row>
    <row r="138" spans="1:8" ht="49.5" customHeight="1">
      <c r="A138" s="133" t="s">
        <v>592</v>
      </c>
      <c r="B138" s="80" t="s">
        <v>176</v>
      </c>
      <c r="C138" s="80" t="s">
        <v>109</v>
      </c>
      <c r="D138" s="83">
        <v>3900720300</v>
      </c>
      <c r="E138" s="61">
        <v>240</v>
      </c>
      <c r="F138" s="249">
        <f>'прил.7'!G144</f>
        <v>1249.2</v>
      </c>
      <c r="G138" s="249">
        <f>'прил.7'!H144</f>
        <v>0</v>
      </c>
      <c r="H138" s="249">
        <f>'прил.7'!I144</f>
        <v>0</v>
      </c>
    </row>
    <row r="139" spans="1:8" ht="40.5" customHeight="1">
      <c r="A139" s="98" t="s">
        <v>569</v>
      </c>
      <c r="B139" s="82" t="s">
        <v>176</v>
      </c>
      <c r="C139" s="82" t="s">
        <v>568</v>
      </c>
      <c r="D139" s="83"/>
      <c r="E139" s="95"/>
      <c r="F139" s="249">
        <f>'прил.7'!G145</f>
        <v>255.00000000000023</v>
      </c>
      <c r="G139" s="249">
        <f>'прил.7'!H145</f>
        <v>0</v>
      </c>
      <c r="H139" s="249">
        <f>'прил.7'!I145</f>
        <v>0</v>
      </c>
    </row>
    <row r="140" spans="1:8" ht="30.75" customHeight="1">
      <c r="A140" s="133" t="s">
        <v>624</v>
      </c>
      <c r="B140" s="134" t="s">
        <v>176</v>
      </c>
      <c r="C140" s="134" t="s">
        <v>568</v>
      </c>
      <c r="D140" s="95">
        <v>9100071780</v>
      </c>
      <c r="E140" s="95"/>
      <c r="F140" s="249">
        <f>'прил.7'!G146</f>
        <v>255.00000000000023</v>
      </c>
      <c r="G140" s="249">
        <f>'прил.7'!H146</f>
        <v>0</v>
      </c>
      <c r="H140" s="249">
        <f>'прил.7'!I146</f>
        <v>0</v>
      </c>
    </row>
    <row r="141" spans="1:8" ht="45.75" customHeight="1">
      <c r="A141" s="133" t="s">
        <v>592</v>
      </c>
      <c r="B141" s="134" t="s">
        <v>176</v>
      </c>
      <c r="C141" s="134" t="s">
        <v>568</v>
      </c>
      <c r="D141" s="95">
        <v>9100071780</v>
      </c>
      <c r="E141" s="95">
        <v>240</v>
      </c>
      <c r="F141" s="249">
        <f>'прил.7'!G147</f>
        <v>255.00000000000023</v>
      </c>
      <c r="G141" s="249">
        <f>'прил.7'!H147</f>
        <v>0</v>
      </c>
      <c r="H141" s="249">
        <f>'прил.7'!I147</f>
        <v>0</v>
      </c>
    </row>
    <row r="142" spans="1:8" ht="45.75" customHeight="1" hidden="1">
      <c r="A142" s="60" t="s">
        <v>396</v>
      </c>
      <c r="B142" s="134" t="s">
        <v>176</v>
      </c>
      <c r="C142" s="134" t="s">
        <v>568</v>
      </c>
      <c r="D142" s="83" t="s">
        <v>278</v>
      </c>
      <c r="E142" s="95"/>
      <c r="F142" s="249">
        <f>'прил.7'!G148</f>
        <v>0</v>
      </c>
      <c r="G142" s="249">
        <f>'прил.7'!H148</f>
        <v>0</v>
      </c>
      <c r="H142" s="249">
        <f>'прил.7'!I148</f>
        <v>0</v>
      </c>
    </row>
    <row r="143" spans="1:8" ht="45.75" customHeight="1" hidden="1">
      <c r="A143" s="311" t="s">
        <v>592</v>
      </c>
      <c r="B143" s="134" t="s">
        <v>176</v>
      </c>
      <c r="C143" s="134" t="s">
        <v>568</v>
      </c>
      <c r="D143" s="83" t="s">
        <v>278</v>
      </c>
      <c r="E143" s="95">
        <v>240</v>
      </c>
      <c r="F143" s="249">
        <f>'прил.7'!G149</f>
        <v>0</v>
      </c>
      <c r="G143" s="249">
        <f>'прил.7'!H149</f>
        <v>0</v>
      </c>
      <c r="H143" s="249">
        <f>'прил.7'!I149</f>
        <v>0</v>
      </c>
    </row>
    <row r="144" spans="1:8" ht="20.25" customHeight="1">
      <c r="A144" s="98" t="s">
        <v>199</v>
      </c>
      <c r="B144" s="101" t="s">
        <v>110</v>
      </c>
      <c r="C144" s="101" t="s">
        <v>173</v>
      </c>
      <c r="D144" s="77"/>
      <c r="E144" s="77"/>
      <c r="F144" s="298">
        <f>'прил.7'!G150</f>
        <v>141830</v>
      </c>
      <c r="G144" s="298">
        <f>'прил.7'!H150</f>
        <v>33611.5</v>
      </c>
      <c r="H144" s="298">
        <f>'прил.7'!I150</f>
        <v>28010.5</v>
      </c>
    </row>
    <row r="145" spans="1:8" ht="15.75">
      <c r="A145" s="74" t="s">
        <v>157</v>
      </c>
      <c r="B145" s="91" t="s">
        <v>110</v>
      </c>
      <c r="C145" s="91" t="s">
        <v>172</v>
      </c>
      <c r="D145" s="58"/>
      <c r="E145" s="58"/>
      <c r="F145" s="298">
        <f>'прил.7'!G151</f>
        <v>1240.5</v>
      </c>
      <c r="G145" s="298">
        <f>'прил.7'!H151</f>
        <v>1505</v>
      </c>
      <c r="H145" s="298">
        <f>'прил.7'!I151</f>
        <v>1505</v>
      </c>
    </row>
    <row r="146" spans="1:8" ht="31.5">
      <c r="A146" s="60" t="s">
        <v>200</v>
      </c>
      <c r="B146" s="80" t="s">
        <v>110</v>
      </c>
      <c r="C146" s="80" t="s">
        <v>172</v>
      </c>
      <c r="D146" s="61">
        <v>9100000000</v>
      </c>
      <c r="E146" s="61"/>
      <c r="F146" s="249">
        <f>'прил.7'!G152</f>
        <v>1240.5</v>
      </c>
      <c r="G146" s="249">
        <f>'прил.7'!H152</f>
        <v>1505</v>
      </c>
      <c r="H146" s="249">
        <f>'прил.7'!I152</f>
        <v>1505</v>
      </c>
    </row>
    <row r="147" spans="1:8" ht="15.75" hidden="1">
      <c r="A147" s="60" t="s">
        <v>201</v>
      </c>
      <c r="B147" s="80" t="s">
        <v>110</v>
      </c>
      <c r="C147" s="80" t="s">
        <v>172</v>
      </c>
      <c r="D147" s="61">
        <v>9100020000</v>
      </c>
      <c r="E147" s="61"/>
      <c r="F147" s="249">
        <f>'прил.7'!G153</f>
        <v>1240.5</v>
      </c>
      <c r="G147" s="249">
        <f>'прил.7'!H153</f>
        <v>1505</v>
      </c>
      <c r="H147" s="249">
        <f>'прил.7'!I153</f>
        <v>1505</v>
      </c>
    </row>
    <row r="148" spans="1:8" ht="31.5">
      <c r="A148" s="60" t="s">
        <v>202</v>
      </c>
      <c r="B148" s="80" t="s">
        <v>110</v>
      </c>
      <c r="C148" s="80" t="s">
        <v>172</v>
      </c>
      <c r="D148" s="61">
        <v>9100021050</v>
      </c>
      <c r="E148" s="61"/>
      <c r="F148" s="249">
        <f>'прил.7'!G154</f>
        <v>1239.5</v>
      </c>
      <c r="G148" s="249">
        <f>'прил.7'!H154</f>
        <v>1500</v>
      </c>
      <c r="H148" s="249">
        <f>'прил.7'!I154</f>
        <v>1500</v>
      </c>
    </row>
    <row r="149" spans="1:8" ht="47.25" hidden="1">
      <c r="A149" s="60" t="s">
        <v>40</v>
      </c>
      <c r="B149" s="80" t="s">
        <v>110</v>
      </c>
      <c r="C149" s="80" t="s">
        <v>172</v>
      </c>
      <c r="D149" s="61">
        <v>9100021050</v>
      </c>
      <c r="E149" s="61">
        <v>243</v>
      </c>
      <c r="F149" s="249">
        <f>'прил.7'!G155</f>
        <v>0</v>
      </c>
      <c r="G149" s="249">
        <f>'прил.7'!H155</f>
        <v>0</v>
      </c>
      <c r="H149" s="249">
        <f>'прил.7'!I155</f>
        <v>0</v>
      </c>
    </row>
    <row r="150" spans="1:8" ht="51.75" customHeight="1">
      <c r="A150" s="309" t="s">
        <v>592</v>
      </c>
      <c r="B150" s="80" t="s">
        <v>110</v>
      </c>
      <c r="C150" s="80" t="s">
        <v>172</v>
      </c>
      <c r="D150" s="61">
        <v>9100021050</v>
      </c>
      <c r="E150" s="61">
        <v>240</v>
      </c>
      <c r="F150" s="249">
        <f>'прил.7'!G156</f>
        <v>839.5</v>
      </c>
      <c r="G150" s="249">
        <f>'прил.7'!H156</f>
        <v>1000</v>
      </c>
      <c r="H150" s="249">
        <f>'прил.7'!I156</f>
        <v>1000</v>
      </c>
    </row>
    <row r="151" spans="1:8" ht="15.75">
      <c r="A151" s="310" t="s">
        <v>594</v>
      </c>
      <c r="B151" s="80" t="s">
        <v>110</v>
      </c>
      <c r="C151" s="80" t="s">
        <v>172</v>
      </c>
      <c r="D151" s="61">
        <v>9100021050</v>
      </c>
      <c r="E151" s="61">
        <v>610</v>
      </c>
      <c r="F151" s="249">
        <f>'прил.7'!G157</f>
        <v>400</v>
      </c>
      <c r="G151" s="249">
        <f>'прил.7'!H157</f>
        <v>500</v>
      </c>
      <c r="H151" s="249">
        <f>'прил.7'!I157</f>
        <v>500</v>
      </c>
    </row>
    <row r="152" spans="1:8" ht="31.5" hidden="1">
      <c r="A152" s="60" t="s">
        <v>332</v>
      </c>
      <c r="B152" s="80" t="s">
        <v>110</v>
      </c>
      <c r="C152" s="80" t="s">
        <v>172</v>
      </c>
      <c r="D152" s="61">
        <v>9100021060</v>
      </c>
      <c r="E152" s="61"/>
      <c r="F152" s="249">
        <f>'прил.7'!G158</f>
        <v>0</v>
      </c>
      <c r="G152" s="249">
        <f>'прил.7'!H158</f>
        <v>0</v>
      </c>
      <c r="H152" s="249">
        <f>'прил.7'!I158</f>
        <v>0</v>
      </c>
    </row>
    <row r="153" spans="1:8" ht="47.25" hidden="1">
      <c r="A153" s="60" t="s">
        <v>308</v>
      </c>
      <c r="B153" s="80" t="s">
        <v>110</v>
      </c>
      <c r="C153" s="80" t="s">
        <v>172</v>
      </c>
      <c r="D153" s="61">
        <v>9100021060</v>
      </c>
      <c r="E153" s="61">
        <v>243</v>
      </c>
      <c r="F153" s="249">
        <f>'прил.7'!G159</f>
        <v>0</v>
      </c>
      <c r="G153" s="249">
        <v>0</v>
      </c>
      <c r="H153" s="249">
        <v>0</v>
      </c>
    </row>
    <row r="154" spans="1:8" ht="15.75">
      <c r="A154" s="60" t="s">
        <v>217</v>
      </c>
      <c r="B154" s="80" t="s">
        <v>110</v>
      </c>
      <c r="C154" s="80" t="s">
        <v>172</v>
      </c>
      <c r="D154" s="61">
        <v>9100023020</v>
      </c>
      <c r="E154" s="61"/>
      <c r="F154" s="269">
        <f>'прил.7'!G160</f>
        <v>1</v>
      </c>
      <c r="G154" s="269">
        <f>'прил.7'!H160</f>
        <v>5</v>
      </c>
      <c r="H154" s="269">
        <f>'прил.7'!I160</f>
        <v>5</v>
      </c>
    </row>
    <row r="155" spans="1:8" ht="52.5" customHeight="1">
      <c r="A155" s="133" t="s">
        <v>592</v>
      </c>
      <c r="B155" s="80" t="s">
        <v>110</v>
      </c>
      <c r="C155" s="80" t="s">
        <v>172</v>
      </c>
      <c r="D155" s="61">
        <v>9100023020</v>
      </c>
      <c r="E155" s="61">
        <v>240</v>
      </c>
      <c r="F155" s="269">
        <f>'прил.7'!G161</f>
        <v>1</v>
      </c>
      <c r="G155" s="269">
        <f>'прил.7'!H161</f>
        <v>5</v>
      </c>
      <c r="H155" s="269">
        <f>'прил.7'!I161</f>
        <v>5</v>
      </c>
    </row>
    <row r="156" spans="1:8" ht="15.75">
      <c r="A156" s="74" t="s">
        <v>158</v>
      </c>
      <c r="B156" s="79" t="s">
        <v>110</v>
      </c>
      <c r="C156" s="79" t="s">
        <v>174</v>
      </c>
      <c r="D156" s="64"/>
      <c r="E156" s="64"/>
      <c r="F156" s="298">
        <f>'прил.7'!G162</f>
        <v>55066.7</v>
      </c>
      <c r="G156" s="298">
        <f>'прил.7'!H162</f>
        <v>19401</v>
      </c>
      <c r="H156" s="298">
        <f>'прил.7'!I162</f>
        <v>7400</v>
      </c>
    </row>
    <row r="157" spans="1:8" ht="111" customHeight="1">
      <c r="A157" s="89" t="s">
        <v>386</v>
      </c>
      <c r="B157" s="80" t="s">
        <v>110</v>
      </c>
      <c r="C157" s="80" t="s">
        <v>174</v>
      </c>
      <c r="D157" s="83">
        <v>4100000000</v>
      </c>
      <c r="E157" s="61"/>
      <c r="F157" s="249">
        <f>'прил.7'!G163</f>
        <v>51286.7</v>
      </c>
      <c r="G157" s="249">
        <f>'прил.7'!H163</f>
        <v>14772.3</v>
      </c>
      <c r="H157" s="249">
        <f>'прил.7'!I163</f>
        <v>0</v>
      </c>
    </row>
    <row r="158" spans="1:8" ht="63" customHeight="1">
      <c r="A158" s="196" t="s">
        <v>438</v>
      </c>
      <c r="B158" s="80" t="s">
        <v>110</v>
      </c>
      <c r="C158" s="80" t="s">
        <v>174</v>
      </c>
      <c r="D158" s="83">
        <v>4100400000</v>
      </c>
      <c r="E158" s="61"/>
      <c r="F158" s="249">
        <f>'прил.7'!G164</f>
        <v>2400</v>
      </c>
      <c r="G158" s="249">
        <f>'прил.7'!H164</f>
        <v>2400</v>
      </c>
      <c r="H158" s="249">
        <f>'прил.7'!I164</f>
        <v>0</v>
      </c>
    </row>
    <row r="159" spans="1:8" ht="20.25" customHeight="1">
      <c r="A159" s="60" t="s">
        <v>203</v>
      </c>
      <c r="B159" s="80" t="s">
        <v>110</v>
      </c>
      <c r="C159" s="80" t="s">
        <v>174</v>
      </c>
      <c r="D159" s="83">
        <v>4100423090</v>
      </c>
      <c r="E159" s="61"/>
      <c r="F159" s="249">
        <f>'прил.7'!G165</f>
        <v>2400</v>
      </c>
      <c r="G159" s="249">
        <f>'прил.7'!H165</f>
        <v>2400</v>
      </c>
      <c r="H159" s="249">
        <f>'прил.7'!I165</f>
        <v>0</v>
      </c>
    </row>
    <row r="160" spans="1:8" ht="78" customHeight="1">
      <c r="A160" s="309" t="s">
        <v>595</v>
      </c>
      <c r="B160" s="80" t="s">
        <v>110</v>
      </c>
      <c r="C160" s="80" t="s">
        <v>174</v>
      </c>
      <c r="D160" s="83">
        <v>4100423090</v>
      </c>
      <c r="E160" s="83">
        <v>810</v>
      </c>
      <c r="F160" s="249">
        <f>'прил.7'!G166</f>
        <v>2400</v>
      </c>
      <c r="G160" s="249">
        <f>'прил.7'!H166</f>
        <v>2400</v>
      </c>
      <c r="H160" s="249">
        <f>'прил.7'!I166</f>
        <v>0</v>
      </c>
    </row>
    <row r="161" spans="1:8" ht="45" customHeight="1">
      <c r="A161" s="196" t="s">
        <v>633</v>
      </c>
      <c r="B161" s="80" t="s">
        <v>110</v>
      </c>
      <c r="C161" s="80" t="s">
        <v>174</v>
      </c>
      <c r="D161" s="83">
        <v>4100600000</v>
      </c>
      <c r="E161" s="83"/>
      <c r="F161" s="249">
        <f>'прил.7'!G167</f>
        <v>7063.2</v>
      </c>
      <c r="G161" s="249">
        <f>'прил.7'!H167</f>
        <v>0</v>
      </c>
      <c r="H161" s="249">
        <f>'прил.7'!I167</f>
        <v>0</v>
      </c>
    </row>
    <row r="162" spans="1:8" ht="21" customHeight="1">
      <c r="A162" s="60" t="s">
        <v>203</v>
      </c>
      <c r="B162" s="80" t="s">
        <v>110</v>
      </c>
      <c r="C162" s="80" t="s">
        <v>174</v>
      </c>
      <c r="D162" s="214">
        <v>4100623090</v>
      </c>
      <c r="E162" s="83"/>
      <c r="F162" s="249">
        <f>'прил.7'!G168</f>
        <v>7063.2</v>
      </c>
      <c r="G162" s="249">
        <f>'прил.7'!H168</f>
        <v>0</v>
      </c>
      <c r="H162" s="249">
        <f>'прил.7'!I168</f>
        <v>0</v>
      </c>
    </row>
    <row r="163" spans="1:8" ht="48" customHeight="1">
      <c r="A163" s="133" t="s">
        <v>592</v>
      </c>
      <c r="B163" s="80" t="s">
        <v>110</v>
      </c>
      <c r="C163" s="80" t="s">
        <v>174</v>
      </c>
      <c r="D163" s="214">
        <v>4100623090</v>
      </c>
      <c r="E163" s="83">
        <v>240</v>
      </c>
      <c r="F163" s="249">
        <f>'прил.7'!G169</f>
        <v>7063.2</v>
      </c>
      <c r="G163" s="249">
        <f>'прил.7'!H169</f>
        <v>0</v>
      </c>
      <c r="H163" s="249">
        <f>'прил.7'!I169</f>
        <v>0</v>
      </c>
    </row>
    <row r="164" spans="1:8" ht="33" customHeight="1">
      <c r="A164" s="89" t="s">
        <v>539</v>
      </c>
      <c r="B164" s="80" t="s">
        <v>110</v>
      </c>
      <c r="C164" s="80" t="s">
        <v>174</v>
      </c>
      <c r="D164" s="83" t="s">
        <v>576</v>
      </c>
      <c r="E164" s="95"/>
      <c r="F164" s="249">
        <f>'прил.7'!G170</f>
        <v>41823.5</v>
      </c>
      <c r="G164" s="249">
        <f>'прил.7'!H170</f>
        <v>12372.3</v>
      </c>
      <c r="H164" s="249">
        <f>'прил.7'!I170</f>
        <v>0</v>
      </c>
    </row>
    <row r="165" spans="1:8" ht="48" customHeight="1">
      <c r="A165" s="89" t="s">
        <v>540</v>
      </c>
      <c r="B165" s="80" t="s">
        <v>110</v>
      </c>
      <c r="C165" s="80" t="s">
        <v>174</v>
      </c>
      <c r="D165" s="83" t="s">
        <v>577</v>
      </c>
      <c r="E165" s="95"/>
      <c r="F165" s="249">
        <f>'прил.7'!G171</f>
        <v>41823.5</v>
      </c>
      <c r="G165" s="249">
        <f>'прил.7'!H171</f>
        <v>12372.3</v>
      </c>
      <c r="H165" s="249">
        <f>'прил.7'!I171</f>
        <v>0</v>
      </c>
    </row>
    <row r="166" spans="1:8" ht="45" customHeight="1">
      <c r="A166" s="309" t="s">
        <v>592</v>
      </c>
      <c r="B166" s="80" t="s">
        <v>110</v>
      </c>
      <c r="C166" s="80" t="s">
        <v>174</v>
      </c>
      <c r="D166" s="83" t="s">
        <v>577</v>
      </c>
      <c r="E166" s="95">
        <v>240</v>
      </c>
      <c r="F166" s="249">
        <f>'прил.7'!G172</f>
        <v>100</v>
      </c>
      <c r="G166" s="249">
        <f>'прил.7'!H172</f>
        <v>0</v>
      </c>
      <c r="H166" s="249">
        <f>'прил.7'!I172</f>
        <v>0</v>
      </c>
    </row>
    <row r="167" spans="1:8" ht="18" customHeight="1">
      <c r="A167" s="304" t="s">
        <v>597</v>
      </c>
      <c r="B167" s="80" t="s">
        <v>110</v>
      </c>
      <c r="C167" s="80" t="s">
        <v>174</v>
      </c>
      <c r="D167" s="83" t="s">
        <v>577</v>
      </c>
      <c r="E167" s="95">
        <v>410</v>
      </c>
      <c r="F167" s="249">
        <f>'прил.7'!G173</f>
        <v>41723.5</v>
      </c>
      <c r="G167" s="249">
        <f>'прил.7'!H173</f>
        <v>12372.3</v>
      </c>
      <c r="H167" s="249">
        <f>'прил.7'!I173</f>
        <v>0</v>
      </c>
    </row>
    <row r="168" spans="1:8" ht="18" customHeight="1">
      <c r="A168" s="60" t="s">
        <v>203</v>
      </c>
      <c r="B168" s="87" t="s">
        <v>110</v>
      </c>
      <c r="C168" s="80" t="s">
        <v>174</v>
      </c>
      <c r="D168" s="61">
        <v>9100023090</v>
      </c>
      <c r="E168" s="61"/>
      <c r="F168" s="249">
        <f>'прил.7'!G176</f>
        <v>2485</v>
      </c>
      <c r="G168" s="249">
        <f>'прил.7'!H176</f>
        <v>4628.7</v>
      </c>
      <c r="H168" s="249">
        <f>'прил.7'!I176</f>
        <v>7400</v>
      </c>
    </row>
    <row r="169" spans="1:8" ht="47.25" customHeight="1">
      <c r="A169" s="309" t="s">
        <v>592</v>
      </c>
      <c r="B169" s="87" t="s">
        <v>110</v>
      </c>
      <c r="C169" s="80" t="s">
        <v>174</v>
      </c>
      <c r="D169" s="61">
        <v>9100023090</v>
      </c>
      <c r="E169" s="61">
        <v>240</v>
      </c>
      <c r="F169" s="249">
        <f>'прил.7'!G177</f>
        <v>2485</v>
      </c>
      <c r="G169" s="249">
        <f>'прил.7'!H177</f>
        <v>4628.7</v>
      </c>
      <c r="H169" s="249">
        <f>'прил.7'!I177</f>
        <v>5000</v>
      </c>
    </row>
    <row r="170" spans="1:8" ht="81.75" customHeight="1">
      <c r="A170" s="309" t="s">
        <v>595</v>
      </c>
      <c r="B170" s="87" t="s">
        <v>110</v>
      </c>
      <c r="C170" s="80" t="s">
        <v>174</v>
      </c>
      <c r="D170" s="83">
        <v>9100023090</v>
      </c>
      <c r="E170" s="61">
        <v>810</v>
      </c>
      <c r="F170" s="249">
        <f>'прил.7'!G178</f>
        <v>0</v>
      </c>
      <c r="G170" s="249">
        <f>'прил.7'!H178</f>
        <v>0</v>
      </c>
      <c r="H170" s="249">
        <f>'прил.7'!I178</f>
        <v>2400</v>
      </c>
    </row>
    <row r="171" spans="1:8" ht="32.25" customHeight="1">
      <c r="A171" s="60" t="s">
        <v>396</v>
      </c>
      <c r="B171" s="80" t="s">
        <v>110</v>
      </c>
      <c r="C171" s="80" t="s">
        <v>175</v>
      </c>
      <c r="D171" s="83" t="s">
        <v>278</v>
      </c>
      <c r="E171" s="95"/>
      <c r="F171" s="249">
        <f>'прил.7'!G179</f>
        <v>1295</v>
      </c>
      <c r="G171" s="249">
        <f>'прил.7'!H179</f>
        <v>0</v>
      </c>
      <c r="H171" s="249">
        <f>'прил.7'!I179</f>
        <v>0</v>
      </c>
    </row>
    <row r="172" spans="1:8" ht="42" customHeight="1">
      <c r="A172" s="311" t="s">
        <v>592</v>
      </c>
      <c r="B172" s="80" t="s">
        <v>110</v>
      </c>
      <c r="C172" s="80" t="s">
        <v>175</v>
      </c>
      <c r="D172" s="83" t="s">
        <v>278</v>
      </c>
      <c r="E172" s="95">
        <v>240</v>
      </c>
      <c r="F172" s="249">
        <f>'прил.7'!G180</f>
        <v>1295</v>
      </c>
      <c r="G172" s="249">
        <f>'прил.7'!H180</f>
        <v>0</v>
      </c>
      <c r="H172" s="249">
        <f>'прил.7'!I180</f>
        <v>0</v>
      </c>
    </row>
    <row r="173" spans="1:8" ht="15.75">
      <c r="A173" s="74" t="s">
        <v>159</v>
      </c>
      <c r="B173" s="79" t="s">
        <v>110</v>
      </c>
      <c r="C173" s="79" t="s">
        <v>175</v>
      </c>
      <c r="D173" s="58"/>
      <c r="E173" s="58"/>
      <c r="F173" s="298">
        <f>'прил.7'!G181</f>
        <v>80072.79999999999</v>
      </c>
      <c r="G173" s="298">
        <f>'прил.7'!H181</f>
        <v>6505.5</v>
      </c>
      <c r="H173" s="298">
        <f>'прил.7'!I181</f>
        <v>12105.5</v>
      </c>
    </row>
    <row r="174" spans="1:8" ht="31.5" hidden="1">
      <c r="A174" s="60" t="s">
        <v>200</v>
      </c>
      <c r="B174" s="87" t="s">
        <v>110</v>
      </c>
      <c r="C174" s="87" t="s">
        <v>175</v>
      </c>
      <c r="D174" s="61"/>
      <c r="E174" s="61"/>
      <c r="F174" s="249">
        <f>'прил.7'!G197</f>
        <v>0</v>
      </c>
      <c r="G174" s="249">
        <f>'прил.7'!H197</f>
        <v>0</v>
      </c>
      <c r="H174" s="249">
        <f>'прил.7'!I197</f>
        <v>0</v>
      </c>
    </row>
    <row r="175" spans="1:8" ht="15.75" hidden="1">
      <c r="A175" s="60" t="s">
        <v>159</v>
      </c>
      <c r="B175" s="87" t="s">
        <v>110</v>
      </c>
      <c r="C175" s="87" t="s">
        <v>175</v>
      </c>
      <c r="D175" s="61"/>
      <c r="E175" s="61"/>
      <c r="F175" s="249">
        <f>'прил.7'!G198</f>
        <v>0</v>
      </c>
      <c r="G175" s="249">
        <f>'прил.7'!H198</f>
        <v>0</v>
      </c>
      <c r="H175" s="249">
        <f>'прил.7'!I198</f>
        <v>0</v>
      </c>
    </row>
    <row r="176" spans="1:8" ht="78.75">
      <c r="A176" s="219" t="s">
        <v>570</v>
      </c>
      <c r="B176" s="80" t="s">
        <v>110</v>
      </c>
      <c r="C176" s="80" t="s">
        <v>175</v>
      </c>
      <c r="D176" s="83">
        <v>2500000000</v>
      </c>
      <c r="E176" s="95"/>
      <c r="F176" s="249">
        <f>'прил.7'!G182</f>
        <v>65570.79999999999</v>
      </c>
      <c r="G176" s="249">
        <f>'прил.7'!H182</f>
        <v>3938.8</v>
      </c>
      <c r="H176" s="249">
        <f>'прил.7'!I182</f>
        <v>3938.8</v>
      </c>
    </row>
    <row r="177" spans="1:8" ht="47.25" customHeight="1">
      <c r="A177" s="221" t="s">
        <v>541</v>
      </c>
      <c r="B177" s="80" t="s">
        <v>110</v>
      </c>
      <c r="C177" s="80" t="s">
        <v>175</v>
      </c>
      <c r="D177" s="83" t="s">
        <v>402</v>
      </c>
      <c r="E177" s="95"/>
      <c r="F177" s="249">
        <f>'прил.7'!G183</f>
        <v>65470.799999999996</v>
      </c>
      <c r="G177" s="249">
        <f>'прил.7'!H183</f>
        <v>3838.8</v>
      </c>
      <c r="H177" s="249">
        <f>'прил.7'!I183</f>
        <v>3838.8</v>
      </c>
    </row>
    <row r="178" spans="1:8" ht="96" customHeight="1">
      <c r="A178" s="290" t="s">
        <v>542</v>
      </c>
      <c r="B178" s="80" t="s">
        <v>110</v>
      </c>
      <c r="C178" s="80" t="s">
        <v>175</v>
      </c>
      <c r="D178" s="83" t="s">
        <v>538</v>
      </c>
      <c r="E178" s="95"/>
      <c r="F178" s="249">
        <f>'прил.7'!G184</f>
        <v>50000</v>
      </c>
      <c r="G178" s="249">
        <f>'прил.7'!H184</f>
        <v>0</v>
      </c>
      <c r="H178" s="249">
        <f>'прил.7'!I184</f>
        <v>0</v>
      </c>
    </row>
    <row r="179" spans="1:8" ht="48" customHeight="1">
      <c r="A179" s="133" t="s">
        <v>592</v>
      </c>
      <c r="B179" s="80" t="s">
        <v>110</v>
      </c>
      <c r="C179" s="80" t="s">
        <v>175</v>
      </c>
      <c r="D179" s="83" t="s">
        <v>538</v>
      </c>
      <c r="E179" s="95">
        <v>240</v>
      </c>
      <c r="F179" s="249">
        <f>'прил.7'!G185</f>
        <v>50000</v>
      </c>
      <c r="G179" s="249">
        <f>'прил.7'!H185</f>
        <v>0</v>
      </c>
      <c r="H179" s="249">
        <f>'прил.7'!I185</f>
        <v>0</v>
      </c>
    </row>
    <row r="180" spans="1:8" ht="36" customHeight="1">
      <c r="A180" s="220" t="s">
        <v>307</v>
      </c>
      <c r="B180" s="80" t="s">
        <v>110</v>
      </c>
      <c r="C180" s="80" t="s">
        <v>175</v>
      </c>
      <c r="D180" s="83" t="s">
        <v>403</v>
      </c>
      <c r="E180" s="95"/>
      <c r="F180" s="249">
        <f>'прил.7'!G186</f>
        <v>5399.099999999999</v>
      </c>
      <c r="G180" s="249">
        <f>'прил.7'!H186</f>
        <v>3838.8</v>
      </c>
      <c r="H180" s="249">
        <f>'прил.7'!I186</f>
        <v>3838.8</v>
      </c>
    </row>
    <row r="181" spans="1:8" ht="45" customHeight="1">
      <c r="A181" s="133" t="s">
        <v>592</v>
      </c>
      <c r="B181" s="80" t="s">
        <v>110</v>
      </c>
      <c r="C181" s="80" t="s">
        <v>175</v>
      </c>
      <c r="D181" s="83" t="s">
        <v>403</v>
      </c>
      <c r="E181" s="95">
        <v>240</v>
      </c>
      <c r="F181" s="249">
        <f>'прил.7'!G187</f>
        <v>5399.099999999999</v>
      </c>
      <c r="G181" s="249">
        <f>'прил.7'!H187</f>
        <v>3838.8</v>
      </c>
      <c r="H181" s="249">
        <f>'прил.7'!I187</f>
        <v>3838.8</v>
      </c>
    </row>
    <row r="182" spans="1:8" ht="31.5" customHeight="1">
      <c r="A182" s="133" t="s">
        <v>627</v>
      </c>
      <c r="B182" s="80" t="s">
        <v>110</v>
      </c>
      <c r="C182" s="80" t="s">
        <v>175</v>
      </c>
      <c r="D182" s="83" t="s">
        <v>625</v>
      </c>
      <c r="E182" s="95"/>
      <c r="F182" s="249">
        <f>'прил.7'!G188</f>
        <v>1111.1</v>
      </c>
      <c r="G182" s="249">
        <f>'прил.7'!H188</f>
        <v>0</v>
      </c>
      <c r="H182" s="249">
        <f>'прил.7'!I188</f>
        <v>0</v>
      </c>
    </row>
    <row r="183" spans="1:8" ht="45" customHeight="1">
      <c r="A183" s="133" t="s">
        <v>592</v>
      </c>
      <c r="B183" s="80" t="s">
        <v>110</v>
      </c>
      <c r="C183" s="80" t="s">
        <v>175</v>
      </c>
      <c r="D183" s="83" t="s">
        <v>625</v>
      </c>
      <c r="E183" s="95">
        <v>240</v>
      </c>
      <c r="F183" s="249">
        <f>'прил.7'!G189</f>
        <v>1111.1</v>
      </c>
      <c r="G183" s="249">
        <f>'прил.7'!H189</f>
        <v>0</v>
      </c>
      <c r="H183" s="249">
        <f>'прил.7'!I189</f>
        <v>0</v>
      </c>
    </row>
    <row r="184" spans="1:8" ht="78.75" customHeight="1">
      <c r="A184" s="133" t="s">
        <v>628</v>
      </c>
      <c r="B184" s="80" t="s">
        <v>110</v>
      </c>
      <c r="C184" s="80" t="s">
        <v>175</v>
      </c>
      <c r="D184" s="83" t="s">
        <v>626</v>
      </c>
      <c r="E184" s="95"/>
      <c r="F184" s="249">
        <f>'прил.7'!G190</f>
        <v>8960.6</v>
      </c>
      <c r="G184" s="249">
        <f>'прил.7'!H190</f>
        <v>0</v>
      </c>
      <c r="H184" s="249">
        <f>'прил.7'!I190</f>
        <v>0</v>
      </c>
    </row>
    <row r="185" spans="1:8" ht="45" customHeight="1">
      <c r="A185" s="133" t="s">
        <v>592</v>
      </c>
      <c r="B185" s="80" t="s">
        <v>110</v>
      </c>
      <c r="C185" s="80" t="s">
        <v>175</v>
      </c>
      <c r="D185" s="83" t="s">
        <v>626</v>
      </c>
      <c r="E185" s="95">
        <v>240</v>
      </c>
      <c r="F185" s="249">
        <f>'прил.7'!G191</f>
        <v>8960.6</v>
      </c>
      <c r="G185" s="249">
        <f>'прил.7'!H191</f>
        <v>0</v>
      </c>
      <c r="H185" s="249">
        <f>'прил.7'!I191</f>
        <v>0</v>
      </c>
    </row>
    <row r="186" spans="1:8" ht="45.75" customHeight="1">
      <c r="A186" s="60" t="s">
        <v>442</v>
      </c>
      <c r="B186" s="80" t="s">
        <v>110</v>
      </c>
      <c r="C186" s="80" t="s">
        <v>175</v>
      </c>
      <c r="D186" s="83">
        <v>2500400000</v>
      </c>
      <c r="E186" s="95"/>
      <c r="F186" s="249">
        <f>'прил.7'!G192</f>
        <v>100</v>
      </c>
      <c r="G186" s="249">
        <f>'прил.7'!H192</f>
        <v>100</v>
      </c>
      <c r="H186" s="249">
        <f>'прил.7'!I192</f>
        <v>100</v>
      </c>
    </row>
    <row r="187" spans="1:8" ht="33" customHeight="1">
      <c r="A187" s="60" t="s">
        <v>372</v>
      </c>
      <c r="B187" s="80" t="s">
        <v>110</v>
      </c>
      <c r="C187" s="80" t="s">
        <v>175</v>
      </c>
      <c r="D187" s="83">
        <v>2500400190</v>
      </c>
      <c r="E187" s="95"/>
      <c r="F187" s="249">
        <f>'прил.7'!G193</f>
        <v>100</v>
      </c>
      <c r="G187" s="249">
        <f>'прил.7'!H193</f>
        <v>100</v>
      </c>
      <c r="H187" s="249">
        <f>'прил.7'!I193</f>
        <v>100</v>
      </c>
    </row>
    <row r="188" spans="1:8" ht="51.75" customHeight="1">
      <c r="A188" s="133" t="s">
        <v>592</v>
      </c>
      <c r="B188" s="80" t="s">
        <v>110</v>
      </c>
      <c r="C188" s="80" t="s">
        <v>175</v>
      </c>
      <c r="D188" s="83">
        <v>2500400190</v>
      </c>
      <c r="E188" s="95">
        <v>240</v>
      </c>
      <c r="F188" s="249">
        <f>'прил.7'!G194</f>
        <v>100</v>
      </c>
      <c r="G188" s="249">
        <f>'прил.7'!H194</f>
        <v>100</v>
      </c>
      <c r="H188" s="249">
        <f>'прил.7'!I194</f>
        <v>100</v>
      </c>
    </row>
    <row r="189" spans="1:8" ht="21.75" customHeight="1" hidden="1">
      <c r="A189" s="60" t="s">
        <v>364</v>
      </c>
      <c r="B189" s="80" t="s">
        <v>110</v>
      </c>
      <c r="C189" s="80" t="s">
        <v>175</v>
      </c>
      <c r="D189" s="83">
        <v>2500523050</v>
      </c>
      <c r="E189" s="95">
        <v>244</v>
      </c>
      <c r="F189" s="249"/>
      <c r="G189" s="249"/>
      <c r="H189" s="249"/>
    </row>
    <row r="190" spans="1:8" ht="97.5" customHeight="1" hidden="1">
      <c r="A190" s="60" t="s">
        <v>472</v>
      </c>
      <c r="B190" s="80" t="s">
        <v>110</v>
      </c>
      <c r="C190" s="80" t="s">
        <v>175</v>
      </c>
      <c r="D190" s="83">
        <v>2500600000</v>
      </c>
      <c r="E190" s="95"/>
      <c r="F190" s="249"/>
      <c r="G190" s="249"/>
      <c r="H190" s="249"/>
    </row>
    <row r="191" spans="1:8" ht="19.5" customHeight="1" hidden="1">
      <c r="A191" s="60" t="s">
        <v>383</v>
      </c>
      <c r="B191" s="80" t="s">
        <v>110</v>
      </c>
      <c r="C191" s="80" t="s">
        <v>175</v>
      </c>
      <c r="D191" s="83">
        <v>2500623050</v>
      </c>
      <c r="E191" s="95"/>
      <c r="F191" s="249"/>
      <c r="G191" s="249"/>
      <c r="H191" s="249"/>
    </row>
    <row r="192" spans="1:8" ht="23.25" customHeight="1" hidden="1">
      <c r="A192" s="60" t="s">
        <v>364</v>
      </c>
      <c r="B192" s="80" t="s">
        <v>110</v>
      </c>
      <c r="C192" s="80" t="s">
        <v>175</v>
      </c>
      <c r="D192" s="83">
        <v>2500623050</v>
      </c>
      <c r="E192" s="95">
        <v>244</v>
      </c>
      <c r="F192" s="249"/>
      <c r="G192" s="249"/>
      <c r="H192" s="249"/>
    </row>
    <row r="193" spans="1:8" ht="30.75" customHeight="1" hidden="1">
      <c r="A193" s="60" t="s">
        <v>516</v>
      </c>
      <c r="B193" s="80" t="s">
        <v>110</v>
      </c>
      <c r="C193" s="80" t="s">
        <v>175</v>
      </c>
      <c r="D193" s="83">
        <v>2500700000</v>
      </c>
      <c r="E193" s="95"/>
      <c r="F193" s="249"/>
      <c r="G193" s="249"/>
      <c r="H193" s="249"/>
    </row>
    <row r="194" spans="1:8" ht="32.25" customHeight="1">
      <c r="A194" s="60" t="s">
        <v>644</v>
      </c>
      <c r="B194" s="80" t="s">
        <v>110</v>
      </c>
      <c r="C194" s="80" t="s">
        <v>175</v>
      </c>
      <c r="D194" s="83">
        <v>9100021780</v>
      </c>
      <c r="E194" s="95"/>
      <c r="F194" s="249">
        <f>'прил.7'!G201</f>
        <v>437.3</v>
      </c>
      <c r="G194" s="249">
        <f>'прил.7'!H201</f>
        <v>0</v>
      </c>
      <c r="H194" s="249">
        <f>'прил.7'!I201</f>
        <v>0</v>
      </c>
    </row>
    <row r="195" spans="1:8" ht="53.25" customHeight="1">
      <c r="A195" s="133" t="s">
        <v>592</v>
      </c>
      <c r="B195" s="80" t="s">
        <v>110</v>
      </c>
      <c r="C195" s="80" t="s">
        <v>175</v>
      </c>
      <c r="D195" s="83">
        <v>9100021780</v>
      </c>
      <c r="E195" s="95">
        <v>240</v>
      </c>
      <c r="F195" s="249">
        <f>'прил.7'!G202</f>
        <v>437.3</v>
      </c>
      <c r="G195" s="249">
        <f>'прил.7'!H202</f>
        <v>0</v>
      </c>
      <c r="H195" s="249">
        <f>'прил.7'!I202</f>
        <v>0</v>
      </c>
    </row>
    <row r="196" spans="1:8" ht="15.75">
      <c r="A196" s="46" t="s">
        <v>217</v>
      </c>
      <c r="B196" s="87" t="s">
        <v>110</v>
      </c>
      <c r="C196" s="87" t="s">
        <v>175</v>
      </c>
      <c r="D196" s="61">
        <v>9100023020</v>
      </c>
      <c r="E196" s="61"/>
      <c r="F196" s="249">
        <f>'прил.7'!G203</f>
        <v>174.2</v>
      </c>
      <c r="G196" s="249">
        <f>'прил.7'!H203</f>
        <v>0</v>
      </c>
      <c r="H196" s="249">
        <f>'прил.7'!I203</f>
        <v>0</v>
      </c>
    </row>
    <row r="197" spans="1:8" ht="47.25">
      <c r="A197" s="133" t="s">
        <v>592</v>
      </c>
      <c r="B197" s="87" t="s">
        <v>110</v>
      </c>
      <c r="C197" s="87" t="s">
        <v>175</v>
      </c>
      <c r="D197" s="61">
        <v>9100023020</v>
      </c>
      <c r="E197" s="61">
        <v>240</v>
      </c>
      <c r="F197" s="249">
        <f>'прил.7'!G204</f>
        <v>142.6</v>
      </c>
      <c r="G197" s="249">
        <f>'прил.7'!H204</f>
        <v>0</v>
      </c>
      <c r="H197" s="249">
        <f>'прил.7'!I204</f>
        <v>0</v>
      </c>
    </row>
    <row r="198" spans="1:8" ht="47.25" customHeight="1" hidden="1">
      <c r="A198" s="60" t="s">
        <v>366</v>
      </c>
      <c r="B198" s="87" t="s">
        <v>110</v>
      </c>
      <c r="C198" s="87" t="s">
        <v>175</v>
      </c>
      <c r="D198" s="61">
        <v>9100023020</v>
      </c>
      <c r="E198" s="61">
        <v>831</v>
      </c>
      <c r="F198" s="249"/>
      <c r="G198" s="249"/>
      <c r="H198" s="249"/>
    </row>
    <row r="199" spans="1:8" ht="24" customHeight="1">
      <c r="A199" s="133" t="s">
        <v>596</v>
      </c>
      <c r="B199" s="87" t="s">
        <v>110</v>
      </c>
      <c r="C199" s="87" t="s">
        <v>175</v>
      </c>
      <c r="D199" s="61">
        <v>9100023020</v>
      </c>
      <c r="E199" s="61">
        <v>850</v>
      </c>
      <c r="F199" s="249">
        <f>'прил.7'!G206</f>
        <v>31.6</v>
      </c>
      <c r="G199" s="249">
        <f>'прил.7'!H206</f>
        <v>0</v>
      </c>
      <c r="H199" s="249">
        <f>'прил.7'!I206</f>
        <v>0</v>
      </c>
    </row>
    <row r="200" spans="1:8" ht="18" customHeight="1" hidden="1">
      <c r="A200" s="46" t="s">
        <v>217</v>
      </c>
      <c r="B200" s="87" t="s">
        <v>110</v>
      </c>
      <c r="C200" s="87" t="s">
        <v>175</v>
      </c>
      <c r="D200" s="61">
        <v>9100071090</v>
      </c>
      <c r="E200" s="61"/>
      <c r="F200" s="249">
        <f>'прил.7'!G207</f>
        <v>0</v>
      </c>
      <c r="G200" s="249">
        <f>'прил.7'!H207</f>
        <v>0</v>
      </c>
      <c r="H200" s="249">
        <f>'прил.7'!I207</f>
        <v>0</v>
      </c>
    </row>
    <row r="201" spans="1:8" ht="31.5" hidden="1">
      <c r="A201" s="60" t="s">
        <v>87</v>
      </c>
      <c r="B201" s="87" t="s">
        <v>110</v>
      </c>
      <c r="C201" s="87" t="s">
        <v>175</v>
      </c>
      <c r="D201" s="61">
        <v>9100071090</v>
      </c>
      <c r="E201" s="61">
        <v>612</v>
      </c>
      <c r="F201" s="249">
        <f>'прил.7'!G208</f>
        <v>0</v>
      </c>
      <c r="G201" s="249">
        <f>'прил.7'!H208</f>
        <v>0</v>
      </c>
      <c r="H201" s="249">
        <f>'прил.7'!I208</f>
        <v>0</v>
      </c>
    </row>
    <row r="202" spans="1:8" ht="33" customHeight="1">
      <c r="A202" s="60" t="s">
        <v>383</v>
      </c>
      <c r="B202" s="87" t="s">
        <v>110</v>
      </c>
      <c r="C202" s="87" t="s">
        <v>175</v>
      </c>
      <c r="D202" s="61">
        <v>9100023050</v>
      </c>
      <c r="E202" s="61"/>
      <c r="F202" s="249">
        <f>'прил.7'!G209</f>
        <v>300</v>
      </c>
      <c r="G202" s="249">
        <f>'прил.7'!H209</f>
        <v>700</v>
      </c>
      <c r="H202" s="249">
        <f>'прил.7'!I209</f>
        <v>700</v>
      </c>
    </row>
    <row r="203" spans="1:8" ht="46.5" customHeight="1">
      <c r="A203" s="133" t="s">
        <v>592</v>
      </c>
      <c r="B203" s="87" t="s">
        <v>110</v>
      </c>
      <c r="C203" s="87" t="s">
        <v>175</v>
      </c>
      <c r="D203" s="61">
        <v>9100023050</v>
      </c>
      <c r="E203" s="95">
        <v>240</v>
      </c>
      <c r="F203" s="269">
        <f>'прил.7'!G210</f>
        <v>200</v>
      </c>
      <c r="G203" s="269">
        <f>'прил.7'!H210</f>
        <v>200</v>
      </c>
      <c r="H203" s="269">
        <f>'прил.7'!I210</f>
        <v>200</v>
      </c>
    </row>
    <row r="204" spans="1:8" ht="15.75">
      <c r="A204" s="310" t="s">
        <v>594</v>
      </c>
      <c r="B204" s="87" t="s">
        <v>110</v>
      </c>
      <c r="C204" s="87" t="s">
        <v>175</v>
      </c>
      <c r="D204" s="61">
        <v>9100023050</v>
      </c>
      <c r="E204" s="61">
        <v>610</v>
      </c>
      <c r="F204" s="249">
        <f>'прил.7'!G211</f>
        <v>100</v>
      </c>
      <c r="G204" s="249">
        <f>'прил.7'!H211</f>
        <v>500</v>
      </c>
      <c r="H204" s="249">
        <f>'прил.7'!I211</f>
        <v>500</v>
      </c>
    </row>
    <row r="205" spans="1:8" ht="31.5" hidden="1">
      <c r="A205" s="139" t="s">
        <v>304</v>
      </c>
      <c r="B205" s="80" t="s">
        <v>110</v>
      </c>
      <c r="C205" s="80" t="s">
        <v>175</v>
      </c>
      <c r="D205" s="83">
        <v>9100072270</v>
      </c>
      <c r="E205" s="61"/>
      <c r="F205" s="236">
        <f>F206</f>
        <v>0</v>
      </c>
      <c r="G205" s="236">
        <f>G206</f>
        <v>0</v>
      </c>
      <c r="H205" s="236">
        <f>H206</f>
        <v>0</v>
      </c>
    </row>
    <row r="206" spans="1:8" ht="47.25" hidden="1">
      <c r="A206" s="60" t="s">
        <v>308</v>
      </c>
      <c r="B206" s="80" t="s">
        <v>110</v>
      </c>
      <c r="C206" s="80" t="s">
        <v>175</v>
      </c>
      <c r="D206" s="83">
        <v>9100072270</v>
      </c>
      <c r="E206" s="61">
        <v>244</v>
      </c>
      <c r="F206" s="180">
        <v>0</v>
      </c>
      <c r="G206" s="183">
        <v>0</v>
      </c>
      <c r="H206" s="183">
        <v>0</v>
      </c>
    </row>
    <row r="207" spans="1:8" ht="15.75">
      <c r="A207" s="139" t="s">
        <v>385</v>
      </c>
      <c r="B207" s="80" t="s">
        <v>110</v>
      </c>
      <c r="C207" s="80" t="s">
        <v>175</v>
      </c>
      <c r="D207" s="83" t="s">
        <v>360</v>
      </c>
      <c r="E207" s="61"/>
      <c r="F207" s="269">
        <f>'прил.7'!G212</f>
        <v>7466.7</v>
      </c>
      <c r="G207" s="269">
        <f>'прил.7'!H212</f>
        <v>1866.6999999999998</v>
      </c>
      <c r="H207" s="269">
        <f>'прил.7'!I212</f>
        <v>7466.7</v>
      </c>
    </row>
    <row r="208" spans="1:8" ht="45.75" customHeight="1">
      <c r="A208" s="133" t="s">
        <v>592</v>
      </c>
      <c r="B208" s="80" t="s">
        <v>110</v>
      </c>
      <c r="C208" s="80" t="s">
        <v>175</v>
      </c>
      <c r="D208" s="83" t="s">
        <v>360</v>
      </c>
      <c r="E208" s="61">
        <v>240</v>
      </c>
      <c r="F208" s="269">
        <f>'прил.7'!G213</f>
        <v>7466.7</v>
      </c>
      <c r="G208" s="269">
        <f>'прил.7'!H213</f>
        <v>1866.6999999999998</v>
      </c>
      <c r="H208" s="269">
        <f>'прил.7'!I213</f>
        <v>7466.7</v>
      </c>
    </row>
    <row r="209" spans="1:8" ht="31.5" customHeight="1">
      <c r="A209" s="139" t="s">
        <v>304</v>
      </c>
      <c r="B209" s="80" t="s">
        <v>110</v>
      </c>
      <c r="C209" s="80" t="s">
        <v>175</v>
      </c>
      <c r="D209" s="83" t="s">
        <v>643</v>
      </c>
      <c r="E209" s="95"/>
      <c r="F209" s="269">
        <f>'прил.7'!G214</f>
        <v>1958.8</v>
      </c>
      <c r="G209" s="269">
        <f>'прил.7'!H214</f>
        <v>0</v>
      </c>
      <c r="H209" s="269">
        <f>'прил.7'!I214</f>
        <v>0</v>
      </c>
    </row>
    <row r="210" spans="1:8" ht="45.75" customHeight="1">
      <c r="A210" s="133" t="s">
        <v>592</v>
      </c>
      <c r="B210" s="80" t="s">
        <v>110</v>
      </c>
      <c r="C210" s="80" t="s">
        <v>175</v>
      </c>
      <c r="D210" s="83" t="s">
        <v>643</v>
      </c>
      <c r="E210" s="95">
        <v>240</v>
      </c>
      <c r="F210" s="269">
        <f>'прил.7'!G215</f>
        <v>1958.8</v>
      </c>
      <c r="G210" s="269">
        <f>'прил.7'!H215</f>
        <v>0</v>
      </c>
      <c r="H210" s="269">
        <f>'прил.7'!I215</f>
        <v>0</v>
      </c>
    </row>
    <row r="211" spans="1:8" ht="33.75" customHeight="1">
      <c r="A211" s="60" t="s">
        <v>396</v>
      </c>
      <c r="B211" s="87" t="s">
        <v>110</v>
      </c>
      <c r="C211" s="87" t="s">
        <v>175</v>
      </c>
      <c r="D211" s="61" t="s">
        <v>278</v>
      </c>
      <c r="E211" s="61"/>
      <c r="F211" s="269">
        <f>'прил.7'!G216</f>
        <v>4165</v>
      </c>
      <c r="G211" s="269">
        <f>G212</f>
        <v>0</v>
      </c>
      <c r="H211" s="269">
        <f>H212</f>
        <v>0</v>
      </c>
    </row>
    <row r="212" spans="1:8" ht="51" customHeight="1">
      <c r="A212" s="133" t="s">
        <v>592</v>
      </c>
      <c r="B212" s="87" t="s">
        <v>110</v>
      </c>
      <c r="C212" s="87" t="s">
        <v>175</v>
      </c>
      <c r="D212" s="61" t="s">
        <v>278</v>
      </c>
      <c r="E212" s="61">
        <v>240</v>
      </c>
      <c r="F212" s="249">
        <f>'прил.7'!G217</f>
        <v>4165</v>
      </c>
      <c r="G212" s="249">
        <f>'прил.7'!H217</f>
        <v>0</v>
      </c>
      <c r="H212" s="249">
        <f>'прил.7'!I217</f>
        <v>0</v>
      </c>
    </row>
    <row r="213" spans="1:8" ht="31.5" hidden="1">
      <c r="A213" s="139" t="s">
        <v>393</v>
      </c>
      <c r="B213" s="80" t="s">
        <v>110</v>
      </c>
      <c r="C213" s="80" t="s">
        <v>175</v>
      </c>
      <c r="D213" s="83" t="s">
        <v>392</v>
      </c>
      <c r="E213" s="61"/>
      <c r="F213" s="269"/>
      <c r="G213" s="269">
        <f>G214</f>
        <v>0</v>
      </c>
      <c r="H213" s="269">
        <f>H214</f>
        <v>0</v>
      </c>
    </row>
    <row r="214" spans="1:8" ht="15.75" hidden="1">
      <c r="A214" s="139" t="s">
        <v>364</v>
      </c>
      <c r="B214" s="80" t="s">
        <v>110</v>
      </c>
      <c r="C214" s="80" t="s">
        <v>175</v>
      </c>
      <c r="D214" s="83" t="s">
        <v>392</v>
      </c>
      <c r="E214" s="61">
        <v>244</v>
      </c>
      <c r="F214" s="269">
        <f>'прил.7'!G219</f>
        <v>0</v>
      </c>
      <c r="G214" s="271">
        <v>0</v>
      </c>
      <c r="H214" s="271">
        <v>0</v>
      </c>
    </row>
    <row r="215" spans="1:8" ht="31.5">
      <c r="A215" s="74" t="s">
        <v>160</v>
      </c>
      <c r="B215" s="79" t="s">
        <v>110</v>
      </c>
      <c r="C215" s="79" t="s">
        <v>110</v>
      </c>
      <c r="D215" s="58"/>
      <c r="E215" s="58"/>
      <c r="F215" s="298">
        <f>'прил.7'!G220</f>
        <v>5450</v>
      </c>
      <c r="G215" s="298">
        <f>'прил.7'!H220</f>
        <v>6200</v>
      </c>
      <c r="H215" s="298">
        <f>'прил.7'!I220</f>
        <v>7000</v>
      </c>
    </row>
    <row r="216" spans="1:8" ht="31.5">
      <c r="A216" s="60" t="s">
        <v>383</v>
      </c>
      <c r="B216" s="87" t="s">
        <v>110</v>
      </c>
      <c r="C216" s="80" t="s">
        <v>110</v>
      </c>
      <c r="D216" s="61">
        <v>9100023050</v>
      </c>
      <c r="E216" s="61"/>
      <c r="F216" s="249">
        <f>'прил.7'!G221</f>
        <v>5450</v>
      </c>
      <c r="G216" s="249">
        <f>'прил.7'!H221</f>
        <v>6200</v>
      </c>
      <c r="H216" s="249">
        <f>'прил.7'!I221</f>
        <v>7000</v>
      </c>
    </row>
    <row r="217" spans="1:8" ht="15.75" hidden="1">
      <c r="A217" s="60" t="s">
        <v>364</v>
      </c>
      <c r="B217" s="87" t="s">
        <v>110</v>
      </c>
      <c r="C217" s="80" t="s">
        <v>110</v>
      </c>
      <c r="D217" s="61">
        <v>9100023050</v>
      </c>
      <c r="E217" s="61">
        <v>244</v>
      </c>
      <c r="F217" s="249">
        <f>'прил.7'!G222</f>
        <v>0</v>
      </c>
      <c r="G217" s="249">
        <f>'прил.7'!H222</f>
        <v>0</v>
      </c>
      <c r="H217" s="249">
        <f>'прил.7'!I222</f>
        <v>0</v>
      </c>
    </row>
    <row r="218" spans="1:8" ht="19.5" customHeight="1">
      <c r="A218" s="133" t="s">
        <v>594</v>
      </c>
      <c r="B218" s="87" t="s">
        <v>110</v>
      </c>
      <c r="C218" s="80" t="s">
        <v>110</v>
      </c>
      <c r="D218" s="61">
        <v>9100023050</v>
      </c>
      <c r="E218" s="61">
        <v>610</v>
      </c>
      <c r="F218" s="249">
        <f>'прил.7'!G223</f>
        <v>5450</v>
      </c>
      <c r="G218" s="249">
        <f>'прил.7'!H223</f>
        <v>6200</v>
      </c>
      <c r="H218" s="249">
        <f>'прил.7'!I223</f>
        <v>7000</v>
      </c>
    </row>
    <row r="219" spans="1:8" ht="63" hidden="1">
      <c r="A219" s="60" t="s">
        <v>314</v>
      </c>
      <c r="B219" s="87" t="s">
        <v>110</v>
      </c>
      <c r="C219" s="80" t="s">
        <v>110</v>
      </c>
      <c r="D219" s="61">
        <v>9100024010</v>
      </c>
      <c r="E219" s="61"/>
      <c r="F219" s="249">
        <f>F220</f>
        <v>0</v>
      </c>
      <c r="G219" s="249">
        <f>G220</f>
        <v>0</v>
      </c>
      <c r="H219" s="249">
        <f>H220</f>
        <v>0</v>
      </c>
    </row>
    <row r="220" spans="1:8" ht="47.25" hidden="1">
      <c r="A220" s="60" t="s">
        <v>308</v>
      </c>
      <c r="B220" s="87" t="s">
        <v>110</v>
      </c>
      <c r="C220" s="80" t="s">
        <v>110</v>
      </c>
      <c r="D220" s="61">
        <v>9100024010</v>
      </c>
      <c r="E220" s="61">
        <v>360</v>
      </c>
      <c r="F220" s="249">
        <f>'прил.7'!G225</f>
        <v>0</v>
      </c>
      <c r="G220" s="249">
        <f>'прил.7'!H225</f>
        <v>0</v>
      </c>
      <c r="H220" s="249">
        <f>'прил.7'!I225</f>
        <v>0</v>
      </c>
    </row>
    <row r="221" spans="1:8" ht="20.25" customHeight="1">
      <c r="A221" s="78" t="s">
        <v>88</v>
      </c>
      <c r="B221" s="85" t="s">
        <v>111</v>
      </c>
      <c r="C221" s="85" t="s">
        <v>173</v>
      </c>
      <c r="D221" s="86"/>
      <c r="E221" s="86"/>
      <c r="F221" s="298">
        <f>'прил.7'!G226</f>
        <v>25.2</v>
      </c>
      <c r="G221" s="298">
        <f>'прил.7'!H226</f>
        <v>0</v>
      </c>
      <c r="H221" s="298">
        <f>'прил.7'!I226</f>
        <v>0</v>
      </c>
    </row>
    <row r="222" spans="1:8" ht="33" customHeight="1">
      <c r="A222" s="39" t="s">
        <v>370</v>
      </c>
      <c r="B222" s="80" t="s">
        <v>111</v>
      </c>
      <c r="C222" s="80" t="s">
        <v>111</v>
      </c>
      <c r="D222" s="86"/>
      <c r="E222" s="86"/>
      <c r="F222" s="249">
        <f>'прил.7'!G227</f>
        <v>25.2</v>
      </c>
      <c r="G222" s="249">
        <f>'прил.7'!H227</f>
        <v>0</v>
      </c>
      <c r="H222" s="249">
        <f>'прил.7'!I227</f>
        <v>0</v>
      </c>
    </row>
    <row r="223" spans="1:8" ht="66.75" customHeight="1">
      <c r="A223" s="60" t="s">
        <v>384</v>
      </c>
      <c r="B223" s="80" t="s">
        <v>111</v>
      </c>
      <c r="C223" s="80" t="s">
        <v>111</v>
      </c>
      <c r="D223" s="61">
        <v>9100090170</v>
      </c>
      <c r="E223" s="61"/>
      <c r="F223" s="249">
        <f>'прил.7'!G228</f>
        <v>25.2</v>
      </c>
      <c r="G223" s="249">
        <f>'прил.7'!H228</f>
        <v>0</v>
      </c>
      <c r="H223" s="249">
        <f>'прил.7'!I228</f>
        <v>0</v>
      </c>
    </row>
    <row r="224" spans="1:8" ht="15.75">
      <c r="A224" s="60" t="s">
        <v>190</v>
      </c>
      <c r="B224" s="80" t="s">
        <v>111</v>
      </c>
      <c r="C224" s="80" t="s">
        <v>111</v>
      </c>
      <c r="D224" s="61">
        <v>9100090170</v>
      </c>
      <c r="E224" s="61">
        <v>540</v>
      </c>
      <c r="F224" s="249">
        <f>'прил.7'!G229</f>
        <v>25.2</v>
      </c>
      <c r="G224" s="249">
        <f>'прил.7'!H229</f>
        <v>0</v>
      </c>
      <c r="H224" s="249">
        <f>'прил.7'!I229</f>
        <v>0</v>
      </c>
    </row>
    <row r="225" spans="1:8" ht="18.75">
      <c r="A225" s="98" t="s">
        <v>621</v>
      </c>
      <c r="B225" s="91" t="s">
        <v>618</v>
      </c>
      <c r="C225" s="91" t="s">
        <v>173</v>
      </c>
      <c r="D225" s="61"/>
      <c r="E225" s="61"/>
      <c r="F225" s="249">
        <f>'прил.7'!G230</f>
        <v>400</v>
      </c>
      <c r="G225" s="249">
        <f>'прил.7'!H230</f>
        <v>0</v>
      </c>
      <c r="H225" s="249">
        <f>'прил.7'!I230</f>
        <v>0</v>
      </c>
    </row>
    <row r="226" spans="1:8" ht="31.5">
      <c r="A226" s="99" t="s">
        <v>620</v>
      </c>
      <c r="B226" s="91" t="s">
        <v>618</v>
      </c>
      <c r="C226" s="91" t="s">
        <v>176</v>
      </c>
      <c r="D226" s="100"/>
      <c r="E226" s="100"/>
      <c r="F226" s="249">
        <f>'прил.7'!G231</f>
        <v>400</v>
      </c>
      <c r="G226" s="249">
        <f>'прил.7'!H231</f>
        <v>0</v>
      </c>
      <c r="H226" s="249">
        <f>'прил.7'!I231</f>
        <v>0</v>
      </c>
    </row>
    <row r="227" spans="1:8" ht="31.5">
      <c r="A227" s="60" t="s">
        <v>396</v>
      </c>
      <c r="B227" s="80" t="s">
        <v>618</v>
      </c>
      <c r="C227" s="80" t="s">
        <v>176</v>
      </c>
      <c r="D227" s="83" t="s">
        <v>278</v>
      </c>
      <c r="E227" s="95"/>
      <c r="F227" s="249">
        <f>'прил.7'!G232</f>
        <v>400</v>
      </c>
      <c r="G227" s="249">
        <f>'прил.7'!H232</f>
        <v>0</v>
      </c>
      <c r="H227" s="249">
        <f>'прил.7'!I232</f>
        <v>0</v>
      </c>
    </row>
    <row r="228" spans="1:8" ht="47.25">
      <c r="A228" s="311" t="s">
        <v>592</v>
      </c>
      <c r="B228" s="80" t="s">
        <v>618</v>
      </c>
      <c r="C228" s="80" t="s">
        <v>176</v>
      </c>
      <c r="D228" s="83" t="s">
        <v>278</v>
      </c>
      <c r="E228" s="320">
        <v>240</v>
      </c>
      <c r="F228" s="249">
        <f>'прил.7'!G233</f>
        <v>400</v>
      </c>
      <c r="G228" s="249">
        <f>'прил.7'!H233</f>
        <v>0</v>
      </c>
      <c r="H228" s="249">
        <f>'прил.7'!I233</f>
        <v>0</v>
      </c>
    </row>
    <row r="229" spans="1:8" ht="18.75" customHeight="1">
      <c r="A229" s="78" t="s">
        <v>89</v>
      </c>
      <c r="B229" s="85">
        <v>10</v>
      </c>
      <c r="C229" s="85" t="s">
        <v>173</v>
      </c>
      <c r="D229" s="90"/>
      <c r="E229" s="90"/>
      <c r="F229" s="298">
        <f>'прил.7'!G234</f>
        <v>320</v>
      </c>
      <c r="G229" s="298">
        <f>'прил.7'!H234</f>
        <v>320</v>
      </c>
      <c r="H229" s="298">
        <f>'прил.7'!I234</f>
        <v>320</v>
      </c>
    </row>
    <row r="230" spans="1:8" ht="18.75">
      <c r="A230" s="74" t="s">
        <v>371</v>
      </c>
      <c r="B230" s="87">
        <v>10</v>
      </c>
      <c r="C230" s="80" t="s">
        <v>172</v>
      </c>
      <c r="D230" s="90"/>
      <c r="E230" s="90"/>
      <c r="F230" s="249">
        <f>'прил.7'!G235</f>
        <v>320</v>
      </c>
      <c r="G230" s="249">
        <f>'прил.7'!H235</f>
        <v>320</v>
      </c>
      <c r="H230" s="249">
        <f>'прил.7'!I235</f>
        <v>320</v>
      </c>
    </row>
    <row r="231" spans="1:8" ht="31.5">
      <c r="A231" s="60" t="s">
        <v>4</v>
      </c>
      <c r="B231" s="87">
        <v>10</v>
      </c>
      <c r="C231" s="80" t="s">
        <v>172</v>
      </c>
      <c r="D231" s="61">
        <v>9100083010</v>
      </c>
      <c r="E231" s="90"/>
      <c r="F231" s="249">
        <f>'прил.7'!G236</f>
        <v>320</v>
      </c>
      <c r="G231" s="249">
        <f>'прил.7'!H236</f>
        <v>320</v>
      </c>
      <c r="H231" s="249">
        <f>'прил.7'!I236</f>
        <v>320</v>
      </c>
    </row>
    <row r="232" spans="1:8" ht="49.5" customHeight="1">
      <c r="A232" s="133" t="s">
        <v>593</v>
      </c>
      <c r="B232" s="87">
        <v>10</v>
      </c>
      <c r="C232" s="80" t="s">
        <v>172</v>
      </c>
      <c r="D232" s="61">
        <v>9100083010</v>
      </c>
      <c r="E232" s="61">
        <v>320</v>
      </c>
      <c r="F232" s="249">
        <f>'прил.7'!G237</f>
        <v>320</v>
      </c>
      <c r="G232" s="249">
        <f>'прил.7'!H237</f>
        <v>320</v>
      </c>
      <c r="H232" s="249">
        <f>'прил.7'!I237</f>
        <v>320</v>
      </c>
    </row>
    <row r="233" spans="1:8" ht="15.75" hidden="1">
      <c r="A233" s="74" t="s">
        <v>163</v>
      </c>
      <c r="B233" s="87">
        <v>10</v>
      </c>
      <c r="C233" s="87" t="s">
        <v>175</v>
      </c>
      <c r="D233" s="61"/>
      <c r="E233" s="61"/>
      <c r="F233" s="249">
        <f>'прил.7'!G238</f>
        <v>0</v>
      </c>
      <c r="G233" s="249">
        <f>'прил.7'!H238</f>
        <v>0</v>
      </c>
      <c r="H233" s="249">
        <f>'прил.7'!I238</f>
        <v>0</v>
      </c>
    </row>
    <row r="234" spans="1:8" ht="31.5" hidden="1">
      <c r="A234" s="60" t="s">
        <v>191</v>
      </c>
      <c r="B234" s="80" t="s">
        <v>112</v>
      </c>
      <c r="C234" s="80" t="s">
        <v>175</v>
      </c>
      <c r="D234" s="61">
        <v>7050000000</v>
      </c>
      <c r="E234" s="61"/>
      <c r="F234" s="249">
        <f>'прил.7'!G239</f>
        <v>0</v>
      </c>
      <c r="G234" s="249">
        <f>'прил.7'!H239</f>
        <v>0</v>
      </c>
      <c r="H234" s="249">
        <f>'прил.7'!I239</f>
        <v>0</v>
      </c>
    </row>
    <row r="235" spans="1:8" ht="47.25" hidden="1">
      <c r="A235" s="60" t="s">
        <v>5</v>
      </c>
      <c r="B235" s="80" t="s">
        <v>112</v>
      </c>
      <c r="C235" s="80" t="s">
        <v>175</v>
      </c>
      <c r="D235" s="61">
        <v>7050000000</v>
      </c>
      <c r="E235" s="61">
        <v>321</v>
      </c>
      <c r="F235" s="249">
        <f>'прил.7'!G240</f>
        <v>0</v>
      </c>
      <c r="G235" s="249">
        <f>'прил.7'!H240</f>
        <v>0</v>
      </c>
      <c r="H235" s="249">
        <f>'прил.7'!I240</f>
        <v>0</v>
      </c>
    </row>
    <row r="236" spans="1:8" ht="15.75" hidden="1">
      <c r="A236" s="60" t="s">
        <v>258</v>
      </c>
      <c r="B236" s="80">
        <v>10</v>
      </c>
      <c r="C236" s="80" t="s">
        <v>175</v>
      </c>
      <c r="D236" s="95">
        <v>9100083040</v>
      </c>
      <c r="E236" s="61"/>
      <c r="F236" s="249">
        <f>'прил.7'!G241</f>
        <v>0</v>
      </c>
      <c r="G236" s="249">
        <f>'прил.7'!H241</f>
        <v>0</v>
      </c>
      <c r="H236" s="249">
        <f>'прил.7'!I241</f>
        <v>0</v>
      </c>
    </row>
    <row r="237" spans="1:8" ht="15.75" hidden="1">
      <c r="A237" s="60" t="s">
        <v>259</v>
      </c>
      <c r="B237" s="80">
        <v>10</v>
      </c>
      <c r="C237" s="80" t="s">
        <v>175</v>
      </c>
      <c r="D237" s="61">
        <v>9100083040</v>
      </c>
      <c r="E237" s="61">
        <v>360</v>
      </c>
      <c r="F237" s="249">
        <f>'прил.7'!G242</f>
        <v>0</v>
      </c>
      <c r="G237" s="249">
        <f>'прил.7'!H242</f>
        <v>0</v>
      </c>
      <c r="H237" s="249">
        <f>'прил.7'!I242</f>
        <v>0</v>
      </c>
    </row>
    <row r="238" spans="1:8" ht="39" hidden="1">
      <c r="A238" s="78" t="s">
        <v>91</v>
      </c>
      <c r="B238" s="85">
        <v>11</v>
      </c>
      <c r="C238" s="85" t="s">
        <v>173</v>
      </c>
      <c r="D238" s="86"/>
      <c r="E238" s="86"/>
      <c r="F238" s="249">
        <f>'прил.7'!G243</f>
        <v>0</v>
      </c>
      <c r="G238" s="249">
        <f>'прил.7'!H243</f>
        <v>0</v>
      </c>
      <c r="H238" s="249">
        <f>'прил.7'!I243</f>
        <v>0</v>
      </c>
    </row>
    <row r="239" spans="1:8" ht="15.75" hidden="1">
      <c r="A239" s="60" t="s">
        <v>34</v>
      </c>
      <c r="B239" s="80">
        <v>11</v>
      </c>
      <c r="C239" s="80" t="s">
        <v>172</v>
      </c>
      <c r="D239" s="61">
        <v>9100000000</v>
      </c>
      <c r="E239" s="61"/>
      <c r="F239" s="249">
        <f>'прил.7'!G244</f>
        <v>0</v>
      </c>
      <c r="G239" s="249">
        <f>'прил.7'!H244</f>
        <v>0</v>
      </c>
      <c r="H239" s="249">
        <f>'прил.7'!I244</f>
        <v>0</v>
      </c>
    </row>
    <row r="240" spans="1:8" ht="79.5" customHeight="1" hidden="1">
      <c r="A240" s="60" t="s">
        <v>92</v>
      </c>
      <c r="B240" s="80">
        <v>11</v>
      </c>
      <c r="C240" s="80" t="s">
        <v>172</v>
      </c>
      <c r="D240" s="61">
        <v>9100090180</v>
      </c>
      <c r="E240" s="61"/>
      <c r="F240" s="249">
        <f>'прил.7'!G245</f>
        <v>0</v>
      </c>
      <c r="G240" s="249">
        <f>'прил.7'!H245</f>
        <v>0</v>
      </c>
      <c r="H240" s="249">
        <f>'прил.7'!I245</f>
        <v>0</v>
      </c>
    </row>
    <row r="241" spans="1:8" ht="110.25" hidden="1">
      <c r="A241" s="60" t="s">
        <v>219</v>
      </c>
      <c r="B241" s="80" t="s">
        <v>207</v>
      </c>
      <c r="C241" s="80" t="s">
        <v>172</v>
      </c>
      <c r="D241" s="61">
        <v>9100090180</v>
      </c>
      <c r="E241" s="61">
        <v>540</v>
      </c>
      <c r="F241" s="249">
        <f>'прил.7'!G246</f>
        <v>0</v>
      </c>
      <c r="G241" s="249">
        <f>'прил.7'!H246</f>
        <v>0</v>
      </c>
      <c r="H241" s="249">
        <f>'прил.7'!I246</f>
        <v>0</v>
      </c>
    </row>
    <row r="242" spans="1:8" ht="18.75" customHeight="1">
      <c r="A242" s="78" t="s">
        <v>93</v>
      </c>
      <c r="B242" s="85">
        <v>12</v>
      </c>
      <c r="C242" s="85" t="s">
        <v>173</v>
      </c>
      <c r="D242" s="86"/>
      <c r="E242" s="86"/>
      <c r="F242" s="298">
        <f>'прил.7'!G247</f>
        <v>190</v>
      </c>
      <c r="G242" s="298">
        <f>'прил.7'!H247</f>
        <v>190</v>
      </c>
      <c r="H242" s="298">
        <f>'прил.7'!I247</f>
        <v>190</v>
      </c>
    </row>
    <row r="243" spans="1:8" ht="15.75">
      <c r="A243" s="60" t="s">
        <v>167</v>
      </c>
      <c r="B243" s="80">
        <v>12</v>
      </c>
      <c r="C243" s="80" t="s">
        <v>174</v>
      </c>
      <c r="D243" s="61"/>
      <c r="E243" s="61"/>
      <c r="F243" s="249">
        <f>'прил.7'!G248</f>
        <v>190</v>
      </c>
      <c r="G243" s="249">
        <f>'прил.7'!H248</f>
        <v>190</v>
      </c>
      <c r="H243" s="249">
        <f>'прил.7'!I248</f>
        <v>190</v>
      </c>
    </row>
    <row r="244" spans="1:8" ht="31.5">
      <c r="A244" s="60" t="s">
        <v>502</v>
      </c>
      <c r="B244" s="80">
        <v>12</v>
      </c>
      <c r="C244" s="80" t="s">
        <v>174</v>
      </c>
      <c r="D244" s="61">
        <v>9100086010</v>
      </c>
      <c r="E244" s="61"/>
      <c r="F244" s="249">
        <f>'прил.7'!G249</f>
        <v>190</v>
      </c>
      <c r="G244" s="249">
        <f>'прил.7'!H249</f>
        <v>190</v>
      </c>
      <c r="H244" s="249">
        <f>'прил.7'!I249</f>
        <v>190</v>
      </c>
    </row>
    <row r="245" spans="1:8" ht="45" customHeight="1">
      <c r="A245" s="133" t="s">
        <v>592</v>
      </c>
      <c r="B245" s="80">
        <v>12</v>
      </c>
      <c r="C245" s="80" t="s">
        <v>174</v>
      </c>
      <c r="D245" s="61">
        <v>9100086010</v>
      </c>
      <c r="E245" s="61">
        <v>240</v>
      </c>
      <c r="F245" s="249">
        <f>'прил.7'!G250</f>
        <v>190</v>
      </c>
      <c r="G245" s="249">
        <f>'прил.7'!H250</f>
        <v>190</v>
      </c>
      <c r="H245" s="249">
        <f>'прил.7'!I250</f>
        <v>190</v>
      </c>
    </row>
    <row r="246" spans="1:8" ht="38.25" customHeight="1" hidden="1">
      <c r="A246" s="78" t="s">
        <v>94</v>
      </c>
      <c r="B246" s="85">
        <v>13</v>
      </c>
      <c r="C246" s="85" t="s">
        <v>173</v>
      </c>
      <c r="D246" s="86"/>
      <c r="E246" s="86"/>
      <c r="F246" s="298">
        <f>'прил.7'!G251</f>
        <v>0</v>
      </c>
      <c r="G246" s="298">
        <f>'прил.7'!H251</f>
        <v>0</v>
      </c>
      <c r="H246" s="298">
        <f>'прил.7'!I251</f>
        <v>0</v>
      </c>
    </row>
    <row r="247" spans="1:8" ht="45.75" customHeight="1" hidden="1">
      <c r="A247" s="39" t="s">
        <v>169</v>
      </c>
      <c r="B247" s="85" t="s">
        <v>35</v>
      </c>
      <c r="C247" s="85" t="s">
        <v>172</v>
      </c>
      <c r="D247" s="86"/>
      <c r="E247" s="86"/>
      <c r="F247" s="298">
        <f>'прил.7'!G252</f>
        <v>0</v>
      </c>
      <c r="G247" s="298">
        <f>'прил.7'!H252</f>
        <v>0</v>
      </c>
      <c r="H247" s="298">
        <f>'прил.7'!I252</f>
        <v>0</v>
      </c>
    </row>
    <row r="248" spans="1:8" ht="31.5" hidden="1">
      <c r="A248" s="60" t="s">
        <v>220</v>
      </c>
      <c r="B248" s="80">
        <v>13</v>
      </c>
      <c r="C248" s="80" t="s">
        <v>172</v>
      </c>
      <c r="D248" s="61">
        <v>9100020990</v>
      </c>
      <c r="E248" s="61"/>
      <c r="F248" s="249">
        <f>'прил.7'!G253</f>
        <v>0</v>
      </c>
      <c r="G248" s="249">
        <f>'прил.7'!H253</f>
        <v>0</v>
      </c>
      <c r="H248" s="249">
        <f>'прил.7'!I253</f>
        <v>0</v>
      </c>
    </row>
    <row r="249" spans="1:8" ht="15.75" hidden="1">
      <c r="A249" s="60" t="s">
        <v>368</v>
      </c>
      <c r="B249" s="80">
        <v>13</v>
      </c>
      <c r="C249" s="80" t="s">
        <v>172</v>
      </c>
      <c r="D249" s="61">
        <v>9100020990</v>
      </c>
      <c r="E249" s="61">
        <v>730</v>
      </c>
      <c r="F249" s="249">
        <f>'прил.7'!G254</f>
        <v>0</v>
      </c>
      <c r="G249" s="249">
        <f>'прил.7'!H254</f>
        <v>0</v>
      </c>
      <c r="H249" s="249">
        <f>'прил.7'!I254</f>
        <v>0</v>
      </c>
    </row>
    <row r="250" spans="1:8" ht="19.5">
      <c r="A250" s="78" t="s">
        <v>170</v>
      </c>
      <c r="B250" s="92"/>
      <c r="C250" s="92"/>
      <c r="D250" s="90"/>
      <c r="E250" s="90"/>
      <c r="F250" s="299">
        <f>F246+F242+F238+F229+F221+F173+F156+F145+F116+F105+F99+F89+F19+F215+F225</f>
        <v>162060.7</v>
      </c>
      <c r="G250" s="299">
        <f>G246+G242+G238+G229+G221+G173+G156+G145+G116+G105+G99+G89+G19+G215+G225</f>
        <v>47515.3</v>
      </c>
      <c r="H250" s="299">
        <f>H246+H242+H238+H229+H221+H173+H156+H145+H116+H105+H99+H89+H19+H215+H225</f>
        <v>42067.6</v>
      </c>
    </row>
    <row r="251" spans="1:8" ht="31.5">
      <c r="A251" s="60" t="s">
        <v>214</v>
      </c>
      <c r="B251" s="92"/>
      <c r="C251" s="92"/>
      <c r="D251" s="90"/>
      <c r="E251" s="90"/>
      <c r="F251" s="300"/>
      <c r="G251" s="249">
        <f>'прил.7'!H256</f>
        <v>1023</v>
      </c>
      <c r="H251" s="249">
        <f>'прил.7'!I256</f>
        <v>2503.2</v>
      </c>
    </row>
    <row r="252" spans="1:8" ht="19.5">
      <c r="A252" s="78" t="s">
        <v>170</v>
      </c>
      <c r="B252" s="92"/>
      <c r="C252" s="92"/>
      <c r="D252" s="90"/>
      <c r="E252" s="90"/>
      <c r="F252" s="299">
        <f>F250+F251</f>
        <v>162060.7</v>
      </c>
      <c r="G252" s="299">
        <f>G250+G251</f>
        <v>48538.3</v>
      </c>
      <c r="H252" s="299">
        <f>H250+H251</f>
        <v>44570.799999999996</v>
      </c>
    </row>
    <row r="253" ht="12.75">
      <c r="H253" s="132" t="s">
        <v>581</v>
      </c>
    </row>
  </sheetData>
  <sheetProtection/>
  <mergeCells count="12">
    <mergeCell ref="B16:B17"/>
    <mergeCell ref="A14:H14"/>
    <mergeCell ref="A16:A17"/>
    <mergeCell ref="A11:H11"/>
    <mergeCell ref="A12:H12"/>
    <mergeCell ref="A13:H13"/>
    <mergeCell ref="F7:H7"/>
    <mergeCell ref="F8:H8"/>
    <mergeCell ref="F16:H16"/>
    <mergeCell ref="D16:D17"/>
    <mergeCell ref="C16:C17"/>
    <mergeCell ref="F4:H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9"/>
  <sheetViews>
    <sheetView tabSelected="1" zoomScalePageLayoutView="0" workbookViewId="0" topLeftCell="A232">
      <selection activeCell="K180" sqref="K180"/>
    </sheetView>
  </sheetViews>
  <sheetFormatPr defaultColWidth="9.140625" defaultRowHeight="12.75"/>
  <cols>
    <col min="1" max="1" width="52.57421875" style="3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9"/>
      <c r="F1" s="29"/>
      <c r="G1" s="29"/>
    </row>
    <row r="2" spans="5:9" ht="15.75" customHeight="1">
      <c r="E2" s="29"/>
      <c r="F2" s="29"/>
      <c r="G2" s="131" t="s">
        <v>634</v>
      </c>
      <c r="H2" s="3"/>
      <c r="I2" s="3"/>
    </row>
    <row r="3" spans="5:9" ht="15.75" customHeight="1">
      <c r="E3" s="29"/>
      <c r="F3" s="29"/>
      <c r="G3" s="351" t="s">
        <v>636</v>
      </c>
      <c r="H3" s="403"/>
      <c r="I3" s="403"/>
    </row>
    <row r="4" spans="5:9" ht="15.75" customHeight="1">
      <c r="E4" s="29"/>
      <c r="F4" s="29"/>
      <c r="G4" s="351" t="s">
        <v>637</v>
      </c>
      <c r="H4" s="337"/>
      <c r="I4" s="337"/>
    </row>
    <row r="5" spans="5:9" ht="15.75" customHeight="1">
      <c r="E5" s="29"/>
      <c r="F5" s="29"/>
      <c r="G5" s="351" t="s">
        <v>298</v>
      </c>
      <c r="H5" s="403"/>
      <c r="I5" s="403"/>
    </row>
    <row r="6" spans="5:7" ht="15.75" customHeight="1">
      <c r="E6" s="29"/>
      <c r="F6" s="29"/>
      <c r="G6" s="29"/>
    </row>
    <row r="7" spans="5:9" ht="15.75" customHeight="1">
      <c r="E7" s="29"/>
      <c r="F7" s="29"/>
      <c r="G7" s="327" t="s">
        <v>585</v>
      </c>
      <c r="H7" s="327"/>
      <c r="I7" s="327"/>
    </row>
    <row r="8" spans="5:9" ht="15.75" customHeight="1">
      <c r="E8" s="29"/>
      <c r="F8" s="29"/>
      <c r="G8" s="327" t="s">
        <v>270</v>
      </c>
      <c r="H8" s="327"/>
      <c r="I8" s="327"/>
    </row>
    <row r="9" spans="5:9" ht="15.75" customHeight="1">
      <c r="E9" s="29"/>
      <c r="F9" s="29"/>
      <c r="G9" s="327" t="s">
        <v>273</v>
      </c>
      <c r="H9" s="327"/>
      <c r="I9" s="327"/>
    </row>
    <row r="10" spans="5:9" ht="15.75" customHeight="1">
      <c r="E10" s="29"/>
      <c r="F10" s="29"/>
      <c r="G10" s="338" t="s">
        <v>321</v>
      </c>
      <c r="H10" s="338"/>
      <c r="I10" s="338"/>
    </row>
    <row r="11" spans="5:9" ht="15.75" customHeight="1">
      <c r="E11" s="29"/>
      <c r="F11" s="29"/>
      <c r="G11" s="338" t="s">
        <v>519</v>
      </c>
      <c r="H11" s="338"/>
      <c r="I11" s="338"/>
    </row>
    <row r="12" spans="5:9" ht="15.75" customHeight="1">
      <c r="E12" s="29"/>
      <c r="F12" s="29"/>
      <c r="G12" s="49" t="s">
        <v>520</v>
      </c>
      <c r="H12" s="50"/>
      <c r="I12" s="50"/>
    </row>
    <row r="13" spans="5:9" ht="15.75" customHeight="1">
      <c r="E13" s="29"/>
      <c r="F13" s="29"/>
      <c r="G13" s="328" t="s">
        <v>574</v>
      </c>
      <c r="H13" s="328"/>
      <c r="I13" s="328"/>
    </row>
    <row r="14" ht="15.75">
      <c r="F14" s="2"/>
    </row>
    <row r="15" spans="1:9" ht="18.75">
      <c r="A15" s="335" t="s">
        <v>546</v>
      </c>
      <c r="B15" s="401"/>
      <c r="C15" s="401"/>
      <c r="D15" s="401"/>
      <c r="E15" s="401"/>
      <c r="F15" s="401"/>
      <c r="G15" s="401"/>
      <c r="H15" s="401"/>
      <c r="I15" s="401"/>
    </row>
    <row r="16" spans="1:9" ht="18" customHeight="1">
      <c r="A16" s="335" t="s">
        <v>545</v>
      </c>
      <c r="B16" s="401"/>
      <c r="C16" s="401"/>
      <c r="D16" s="401"/>
      <c r="E16" s="401"/>
      <c r="F16" s="401"/>
      <c r="G16" s="401"/>
      <c r="H16" s="401"/>
      <c r="I16" s="401"/>
    </row>
    <row r="17" spans="1:9" ht="19.5" customHeight="1">
      <c r="A17" s="8"/>
      <c r="B17" s="8"/>
      <c r="C17" s="8"/>
      <c r="G17" s="27"/>
      <c r="H17" s="27"/>
      <c r="I17" s="27" t="s">
        <v>264</v>
      </c>
    </row>
    <row r="18" spans="1:9" ht="21.75" customHeight="1">
      <c r="A18" s="405" t="s">
        <v>281</v>
      </c>
      <c r="B18" s="398" t="s">
        <v>227</v>
      </c>
      <c r="C18" s="398" t="s">
        <v>144</v>
      </c>
      <c r="D18" s="398" t="s">
        <v>177</v>
      </c>
      <c r="E18" s="398" t="s">
        <v>178</v>
      </c>
      <c r="F18" s="398" t="s">
        <v>179</v>
      </c>
      <c r="G18" s="404" t="s">
        <v>265</v>
      </c>
      <c r="H18" s="396"/>
      <c r="I18" s="396"/>
    </row>
    <row r="19" spans="1:9" ht="78.75" customHeight="1">
      <c r="A19" s="405"/>
      <c r="B19" s="398"/>
      <c r="C19" s="398"/>
      <c r="D19" s="398"/>
      <c r="E19" s="398"/>
      <c r="F19" s="406"/>
      <c r="G19" s="117" t="s">
        <v>335</v>
      </c>
      <c r="H19" s="117" t="s">
        <v>409</v>
      </c>
      <c r="I19" s="117" t="s">
        <v>527</v>
      </c>
    </row>
    <row r="20" spans="1:9" ht="12.75">
      <c r="A20" s="102">
        <v>1</v>
      </c>
      <c r="B20" s="76">
        <v>2</v>
      </c>
      <c r="C20" s="76">
        <v>3</v>
      </c>
      <c r="D20" s="76">
        <v>4</v>
      </c>
      <c r="E20" s="76">
        <v>5</v>
      </c>
      <c r="F20" s="76">
        <v>6</v>
      </c>
      <c r="G20" s="76">
        <v>7</v>
      </c>
      <c r="H20" s="36">
        <v>8</v>
      </c>
      <c r="I20" s="36">
        <v>9</v>
      </c>
    </row>
    <row r="21" spans="1:9" ht="19.5" customHeight="1">
      <c r="A21" s="77" t="s">
        <v>95</v>
      </c>
      <c r="B21" s="100">
        <v>156</v>
      </c>
      <c r="C21" s="102"/>
      <c r="D21" s="102"/>
      <c r="E21" s="102"/>
      <c r="F21" s="102"/>
      <c r="G21" s="274">
        <f>G255</f>
        <v>162060.7</v>
      </c>
      <c r="H21" s="274">
        <f>H255</f>
        <v>47515.3</v>
      </c>
      <c r="I21" s="274">
        <f>I255</f>
        <v>42067.6</v>
      </c>
    </row>
    <row r="22" spans="1:9" ht="21.75" customHeight="1">
      <c r="A22" s="98" t="s">
        <v>180</v>
      </c>
      <c r="B22" s="100">
        <v>156</v>
      </c>
      <c r="C22" s="91" t="s">
        <v>172</v>
      </c>
      <c r="D22" s="91" t="s">
        <v>173</v>
      </c>
      <c r="E22" s="61"/>
      <c r="F22" s="61"/>
      <c r="G22" s="270">
        <f>G23+G30+G37+G59+G65+G69+G62</f>
        <v>11853.6</v>
      </c>
      <c r="H22" s="270">
        <f>H23+H30+H37+H59+H65+H69+H62</f>
        <v>10434.9</v>
      </c>
      <c r="I22" s="270">
        <f>I23+I30+I37+I59+I65+I69+I62</f>
        <v>10434.9</v>
      </c>
    </row>
    <row r="23" spans="1:9" ht="17.25" customHeight="1" hidden="1">
      <c r="A23" s="99" t="s">
        <v>147</v>
      </c>
      <c r="B23" s="100">
        <v>156</v>
      </c>
      <c r="C23" s="91" t="s">
        <v>172</v>
      </c>
      <c r="D23" s="91" t="s">
        <v>174</v>
      </c>
      <c r="E23" s="100"/>
      <c r="F23" s="100"/>
      <c r="G23" s="270">
        <f>G24</f>
        <v>0</v>
      </c>
      <c r="H23" s="270">
        <f aca="true" t="shared" si="0" ref="H23:I25">H24</f>
        <v>0</v>
      </c>
      <c r="I23" s="270">
        <f t="shared" si="0"/>
        <v>0</v>
      </c>
    </row>
    <row r="24" spans="1:9" ht="16.5" customHeight="1" hidden="1">
      <c r="A24" s="60" t="s">
        <v>181</v>
      </c>
      <c r="B24" s="100">
        <v>156</v>
      </c>
      <c r="C24" s="80" t="s">
        <v>172</v>
      </c>
      <c r="D24" s="80" t="s">
        <v>174</v>
      </c>
      <c r="E24" s="61">
        <v>9100000000</v>
      </c>
      <c r="F24" s="61"/>
      <c r="G24" s="269">
        <f>G25</f>
        <v>0</v>
      </c>
      <c r="H24" s="269">
        <f t="shared" si="0"/>
        <v>0</v>
      </c>
      <c r="I24" s="269">
        <f t="shared" si="0"/>
        <v>0</v>
      </c>
    </row>
    <row r="25" spans="1:9" ht="18" customHeight="1" hidden="1">
      <c r="A25" s="60" t="s">
        <v>182</v>
      </c>
      <c r="B25" s="100">
        <v>156</v>
      </c>
      <c r="C25" s="80" t="s">
        <v>172</v>
      </c>
      <c r="D25" s="80" t="s">
        <v>174</v>
      </c>
      <c r="E25" s="61">
        <v>9100000180</v>
      </c>
      <c r="F25" s="61"/>
      <c r="G25" s="269">
        <f>G26</f>
        <v>0</v>
      </c>
      <c r="H25" s="269">
        <f t="shared" si="0"/>
        <v>0</v>
      </c>
      <c r="I25" s="269">
        <f t="shared" si="0"/>
        <v>0</v>
      </c>
    </row>
    <row r="26" spans="1:9" ht="33.75" customHeight="1" hidden="1">
      <c r="A26" s="60" t="s">
        <v>183</v>
      </c>
      <c r="B26" s="100">
        <v>156</v>
      </c>
      <c r="C26" s="80" t="s">
        <v>172</v>
      </c>
      <c r="D26" s="80" t="s">
        <v>174</v>
      </c>
      <c r="E26" s="61">
        <v>9100000180</v>
      </c>
      <c r="F26" s="61"/>
      <c r="G26" s="269">
        <f>G27+G28+G29</f>
        <v>0</v>
      </c>
      <c r="H26" s="269">
        <f>H27+H28+H29</f>
        <v>0</v>
      </c>
      <c r="I26" s="269">
        <f>I27+I28+I29</f>
        <v>0</v>
      </c>
    </row>
    <row r="27" spans="1:9" ht="33.75" customHeight="1" hidden="1">
      <c r="A27" s="60" t="s">
        <v>31</v>
      </c>
      <c r="B27" s="100">
        <v>156</v>
      </c>
      <c r="C27" s="80" t="s">
        <v>172</v>
      </c>
      <c r="D27" s="80" t="s">
        <v>174</v>
      </c>
      <c r="E27" s="61">
        <v>9100000180</v>
      </c>
      <c r="F27" s="61">
        <v>121</v>
      </c>
      <c r="G27" s="269"/>
      <c r="H27" s="275"/>
      <c r="I27" s="275"/>
    </row>
    <row r="28" spans="1:9" ht="49.5" customHeight="1" hidden="1">
      <c r="A28" s="60" t="s">
        <v>253</v>
      </c>
      <c r="B28" s="100">
        <v>156</v>
      </c>
      <c r="C28" s="80" t="s">
        <v>172</v>
      </c>
      <c r="D28" s="80" t="s">
        <v>174</v>
      </c>
      <c r="E28" s="61">
        <v>9100000180</v>
      </c>
      <c r="F28" s="61">
        <v>122</v>
      </c>
      <c r="G28" s="269"/>
      <c r="H28" s="275"/>
      <c r="I28" s="275"/>
    </row>
    <row r="29" spans="1:9" ht="49.5" customHeight="1" hidden="1">
      <c r="A29" s="60" t="s">
        <v>254</v>
      </c>
      <c r="B29" s="100">
        <v>156</v>
      </c>
      <c r="C29" s="80" t="s">
        <v>172</v>
      </c>
      <c r="D29" s="80" t="s">
        <v>174</v>
      </c>
      <c r="E29" s="61">
        <v>9100000180</v>
      </c>
      <c r="F29" s="61">
        <v>129</v>
      </c>
      <c r="G29" s="269"/>
      <c r="H29" s="275"/>
      <c r="I29" s="275"/>
    </row>
    <row r="30" spans="1:9" ht="50.25" customHeight="1" hidden="1">
      <c r="A30" s="99" t="s">
        <v>184</v>
      </c>
      <c r="B30" s="100">
        <v>156</v>
      </c>
      <c r="C30" s="91" t="s">
        <v>172</v>
      </c>
      <c r="D30" s="91" t="s">
        <v>175</v>
      </c>
      <c r="E30" s="100"/>
      <c r="F30" s="100"/>
      <c r="G30" s="270">
        <f aca="true" t="shared" si="1" ref="G30:I31">G31</f>
        <v>0</v>
      </c>
      <c r="H30" s="270">
        <f t="shared" si="1"/>
        <v>0</v>
      </c>
      <c r="I30" s="270">
        <f t="shared" si="1"/>
        <v>0</v>
      </c>
    </row>
    <row r="31" spans="1:9" ht="34.5" customHeight="1" hidden="1">
      <c r="A31" s="60" t="s">
        <v>185</v>
      </c>
      <c r="B31" s="100">
        <v>156</v>
      </c>
      <c r="C31" s="80" t="s">
        <v>172</v>
      </c>
      <c r="D31" s="80" t="s">
        <v>175</v>
      </c>
      <c r="E31" s="61">
        <v>9200000000</v>
      </c>
      <c r="F31" s="61"/>
      <c r="G31" s="269">
        <f t="shared" si="1"/>
        <v>0</v>
      </c>
      <c r="H31" s="269">
        <f t="shared" si="1"/>
        <v>0</v>
      </c>
      <c r="I31" s="269">
        <f t="shared" si="1"/>
        <v>0</v>
      </c>
    </row>
    <row r="32" spans="1:9" ht="30.75" customHeight="1" hidden="1">
      <c r="A32" s="60" t="s">
        <v>186</v>
      </c>
      <c r="B32" s="100">
        <v>156</v>
      </c>
      <c r="C32" s="80" t="s">
        <v>172</v>
      </c>
      <c r="D32" s="80" t="s">
        <v>175</v>
      </c>
      <c r="E32" s="61">
        <v>9200000190</v>
      </c>
      <c r="F32" s="61"/>
      <c r="G32" s="269">
        <f>G33+G34+G35+G36</f>
        <v>0</v>
      </c>
      <c r="H32" s="269">
        <f>H33+H34+H35+H36</f>
        <v>0</v>
      </c>
      <c r="I32" s="269">
        <f>I33+I34+I35+I36</f>
        <v>0</v>
      </c>
    </row>
    <row r="33" spans="1:9" ht="33.75" customHeight="1" hidden="1">
      <c r="A33" s="60" t="s">
        <v>96</v>
      </c>
      <c r="B33" s="100">
        <v>156</v>
      </c>
      <c r="C33" s="80" t="s">
        <v>172</v>
      </c>
      <c r="D33" s="80" t="s">
        <v>175</v>
      </c>
      <c r="E33" s="61">
        <v>9200000190</v>
      </c>
      <c r="F33" s="61">
        <v>123</v>
      </c>
      <c r="G33" s="269">
        <f>10-10</f>
        <v>0</v>
      </c>
      <c r="H33" s="269">
        <v>0</v>
      </c>
      <c r="I33" s="269">
        <v>0</v>
      </c>
    </row>
    <row r="34" spans="1:9" ht="34.5" customHeight="1" hidden="1">
      <c r="A34" s="60" t="s">
        <v>308</v>
      </c>
      <c r="B34" s="100">
        <v>156</v>
      </c>
      <c r="C34" s="80" t="s">
        <v>172</v>
      </c>
      <c r="D34" s="80" t="s">
        <v>175</v>
      </c>
      <c r="E34" s="61">
        <v>9200000190</v>
      </c>
      <c r="F34" s="61">
        <v>244</v>
      </c>
      <c r="G34" s="269">
        <f>29.6-29.6</f>
        <v>0</v>
      </c>
      <c r="H34" s="269">
        <v>0</v>
      </c>
      <c r="I34" s="269">
        <v>0</v>
      </c>
    </row>
    <row r="35" spans="1:9" ht="34.5" customHeight="1" hidden="1">
      <c r="A35" s="60" t="s">
        <v>221</v>
      </c>
      <c r="B35" s="100">
        <v>156</v>
      </c>
      <c r="C35" s="80" t="s">
        <v>172</v>
      </c>
      <c r="D35" s="80" t="s">
        <v>175</v>
      </c>
      <c r="E35" s="61">
        <v>9200000190</v>
      </c>
      <c r="F35" s="61">
        <v>831</v>
      </c>
      <c r="G35" s="269">
        <v>0</v>
      </c>
      <c r="H35" s="269">
        <v>0</v>
      </c>
      <c r="I35" s="269">
        <v>0</v>
      </c>
    </row>
    <row r="36" spans="1:9" ht="24.75" customHeight="1" hidden="1">
      <c r="A36" s="81" t="s">
        <v>0</v>
      </c>
      <c r="B36" s="100">
        <v>156</v>
      </c>
      <c r="C36" s="80" t="s">
        <v>172</v>
      </c>
      <c r="D36" s="80" t="s">
        <v>175</v>
      </c>
      <c r="E36" s="61">
        <v>9200000190</v>
      </c>
      <c r="F36" s="61">
        <v>853</v>
      </c>
      <c r="G36" s="269">
        <f>0.5-0.5</f>
        <v>0</v>
      </c>
      <c r="H36" s="269"/>
      <c r="I36" s="269">
        <v>0</v>
      </c>
    </row>
    <row r="37" spans="1:9" ht="46.5" customHeight="1">
      <c r="A37" s="99" t="s">
        <v>188</v>
      </c>
      <c r="B37" s="100">
        <v>156</v>
      </c>
      <c r="C37" s="91" t="s">
        <v>172</v>
      </c>
      <c r="D37" s="91" t="s">
        <v>176</v>
      </c>
      <c r="E37" s="100"/>
      <c r="F37" s="100"/>
      <c r="G37" s="270">
        <f>G40+G45+G47+G49+G51+G53+G55+G57</f>
        <v>5657.700000000001</v>
      </c>
      <c r="H37" s="270">
        <f>H40+H45+H47+H49+H51+H53+H55+H57</f>
        <v>4939.9</v>
      </c>
      <c r="I37" s="270">
        <f>I40+I45+I47+I49+I51+I53+I55+I57</f>
        <v>4939.9</v>
      </c>
    </row>
    <row r="38" spans="1:9" ht="33" customHeight="1" hidden="1">
      <c r="A38" s="60" t="s">
        <v>181</v>
      </c>
      <c r="B38" s="100">
        <v>156</v>
      </c>
      <c r="C38" s="80" t="s">
        <v>172</v>
      </c>
      <c r="D38" s="80" t="s">
        <v>176</v>
      </c>
      <c r="E38" s="61"/>
      <c r="F38" s="61"/>
      <c r="G38" s="269"/>
      <c r="H38" s="269"/>
      <c r="I38" s="269"/>
    </row>
    <row r="39" spans="1:9" ht="30" customHeight="1">
      <c r="A39" s="60" t="s">
        <v>181</v>
      </c>
      <c r="B39" s="100">
        <v>156</v>
      </c>
      <c r="C39" s="80" t="s">
        <v>172</v>
      </c>
      <c r="D39" s="80" t="s">
        <v>176</v>
      </c>
      <c r="E39" s="61">
        <v>9100000000</v>
      </c>
      <c r="F39" s="61"/>
      <c r="G39" s="269">
        <f>G40+G45+G47+G49+G51+G53+G55+G57</f>
        <v>5657.700000000001</v>
      </c>
      <c r="H39" s="269">
        <f>H40+H45+H47+H49+H51+H53+H55+H57</f>
        <v>4939.9</v>
      </c>
      <c r="I39" s="269">
        <f>I40+I45+I47+I49+I51+I53+I55+I57</f>
        <v>4939.9</v>
      </c>
    </row>
    <row r="40" spans="1:9" ht="32.25" customHeight="1">
      <c r="A40" s="60" t="s">
        <v>372</v>
      </c>
      <c r="B40" s="100">
        <v>156</v>
      </c>
      <c r="C40" s="80" t="s">
        <v>172</v>
      </c>
      <c r="D40" s="80" t="s">
        <v>176</v>
      </c>
      <c r="E40" s="61">
        <v>9100000190</v>
      </c>
      <c r="F40" s="61"/>
      <c r="G40" s="269">
        <f>G41+G42+G43+G44</f>
        <v>3255.9</v>
      </c>
      <c r="H40" s="269">
        <f>H41+H42+H43+H44</f>
        <v>3889.9</v>
      </c>
      <c r="I40" s="269">
        <f>I41+I42+I43+I44</f>
        <v>3889.9</v>
      </c>
    </row>
    <row r="41" spans="1:9" ht="30.75" customHeight="1">
      <c r="A41" s="133" t="s">
        <v>591</v>
      </c>
      <c r="B41" s="100">
        <v>156</v>
      </c>
      <c r="C41" s="80" t="s">
        <v>172</v>
      </c>
      <c r="D41" s="80" t="s">
        <v>176</v>
      </c>
      <c r="E41" s="61">
        <v>9100000190</v>
      </c>
      <c r="F41" s="95">
        <v>120</v>
      </c>
      <c r="G41" s="269">
        <f>2369.7-34.1+1.8+716.4-267+300-200</f>
        <v>2886.8</v>
      </c>
      <c r="H41" s="269">
        <f>2369.7+1.8+716.4</f>
        <v>3087.9</v>
      </c>
      <c r="I41" s="269">
        <f>2369.7+1.8+716.4</f>
        <v>3087.9</v>
      </c>
    </row>
    <row r="42" spans="1:9" ht="48" customHeight="1">
      <c r="A42" s="133" t="s">
        <v>592</v>
      </c>
      <c r="B42" s="100">
        <v>156</v>
      </c>
      <c r="C42" s="80" t="s">
        <v>172</v>
      </c>
      <c r="D42" s="80" t="s">
        <v>176</v>
      </c>
      <c r="E42" s="61">
        <v>9100000190</v>
      </c>
      <c r="F42" s="95">
        <v>240</v>
      </c>
      <c r="G42" s="269">
        <f>113+130+168.5-89.6-37.2+40</f>
        <v>324.7</v>
      </c>
      <c r="H42" s="269">
        <f>500+300</f>
        <v>800</v>
      </c>
      <c r="I42" s="269">
        <f>500+300</f>
        <v>800</v>
      </c>
    </row>
    <row r="43" spans="1:9" ht="33" customHeight="1">
      <c r="A43" s="133" t="s">
        <v>593</v>
      </c>
      <c r="B43" s="100">
        <v>156</v>
      </c>
      <c r="C43" s="80" t="s">
        <v>172</v>
      </c>
      <c r="D43" s="80" t="s">
        <v>176</v>
      </c>
      <c r="E43" s="61">
        <v>9100000190</v>
      </c>
      <c r="F43" s="95">
        <v>320</v>
      </c>
      <c r="G43" s="269">
        <f>34.1+8.3</f>
        <v>42.400000000000006</v>
      </c>
      <c r="H43" s="269">
        <v>0</v>
      </c>
      <c r="I43" s="269">
        <v>0</v>
      </c>
    </row>
    <row r="44" spans="1:9" ht="17.25" customHeight="1">
      <c r="A44" s="133" t="s">
        <v>596</v>
      </c>
      <c r="B44" s="100">
        <v>156</v>
      </c>
      <c r="C44" s="80" t="s">
        <v>172</v>
      </c>
      <c r="D44" s="80" t="s">
        <v>176</v>
      </c>
      <c r="E44" s="61">
        <v>9100000190</v>
      </c>
      <c r="F44" s="95">
        <v>850</v>
      </c>
      <c r="G44" s="269">
        <f>1+1</f>
        <v>2</v>
      </c>
      <c r="H44" s="269">
        <f>1+1</f>
        <v>2</v>
      </c>
      <c r="I44" s="269">
        <f>1+1</f>
        <v>2</v>
      </c>
    </row>
    <row r="45" spans="1:9" ht="67.5" customHeight="1">
      <c r="A45" s="60" t="s">
        <v>459</v>
      </c>
      <c r="B45" s="100">
        <v>156</v>
      </c>
      <c r="C45" s="80" t="s">
        <v>172</v>
      </c>
      <c r="D45" s="80" t="s">
        <v>176</v>
      </c>
      <c r="E45" s="61">
        <v>9100070030</v>
      </c>
      <c r="F45" s="95"/>
      <c r="G45" s="269">
        <f>G46</f>
        <v>1050</v>
      </c>
      <c r="H45" s="269">
        <f>H46</f>
        <v>1050</v>
      </c>
      <c r="I45" s="269">
        <f>I46</f>
        <v>1050</v>
      </c>
    </row>
    <row r="46" spans="1:9" ht="30" customHeight="1">
      <c r="A46" s="133" t="s">
        <v>591</v>
      </c>
      <c r="B46" s="100">
        <v>156</v>
      </c>
      <c r="C46" s="80" t="s">
        <v>172</v>
      </c>
      <c r="D46" s="80" t="s">
        <v>176</v>
      </c>
      <c r="E46" s="61">
        <v>9100070030</v>
      </c>
      <c r="F46" s="95">
        <v>120</v>
      </c>
      <c r="G46" s="269">
        <f>807+243</f>
        <v>1050</v>
      </c>
      <c r="H46" s="269">
        <f>807+243</f>
        <v>1050</v>
      </c>
      <c r="I46" s="269">
        <f>807+243</f>
        <v>1050</v>
      </c>
    </row>
    <row r="47" spans="1:9" ht="47.25" customHeight="1">
      <c r="A47" s="60" t="s">
        <v>255</v>
      </c>
      <c r="B47" s="100">
        <v>156</v>
      </c>
      <c r="C47" s="82" t="s">
        <v>172</v>
      </c>
      <c r="D47" s="82" t="s">
        <v>176</v>
      </c>
      <c r="E47" s="83">
        <v>9100090110</v>
      </c>
      <c r="F47" s="83"/>
      <c r="G47" s="269">
        <f>G48</f>
        <v>444.1</v>
      </c>
      <c r="H47" s="269">
        <f>H48</f>
        <v>0</v>
      </c>
      <c r="I47" s="269">
        <f>I48</f>
        <v>0</v>
      </c>
    </row>
    <row r="48" spans="1:9" ht="15.75">
      <c r="A48" s="60" t="s">
        <v>190</v>
      </c>
      <c r="B48" s="100">
        <v>156</v>
      </c>
      <c r="C48" s="82" t="s">
        <v>172</v>
      </c>
      <c r="D48" s="82" t="s">
        <v>176</v>
      </c>
      <c r="E48" s="83">
        <v>9100090110</v>
      </c>
      <c r="F48" s="83">
        <v>540</v>
      </c>
      <c r="G48" s="269">
        <v>444.1</v>
      </c>
      <c r="H48" s="188">
        <v>0</v>
      </c>
      <c r="I48" s="188">
        <v>0</v>
      </c>
    </row>
    <row r="49" spans="1:9" ht="110.25">
      <c r="A49" s="198" t="s">
        <v>376</v>
      </c>
      <c r="B49" s="100">
        <v>156</v>
      </c>
      <c r="C49" s="80" t="s">
        <v>172</v>
      </c>
      <c r="D49" s="80" t="s">
        <v>176</v>
      </c>
      <c r="E49" s="61">
        <v>9100090120</v>
      </c>
      <c r="F49" s="61"/>
      <c r="G49" s="269">
        <f>G50</f>
        <v>136.7</v>
      </c>
      <c r="H49" s="269">
        <f>H50</f>
        <v>0</v>
      </c>
      <c r="I49" s="269">
        <f>I50</f>
        <v>0</v>
      </c>
    </row>
    <row r="50" spans="1:9" ht="15.75">
      <c r="A50" s="60" t="s">
        <v>190</v>
      </c>
      <c r="B50" s="100">
        <v>156</v>
      </c>
      <c r="C50" s="80" t="s">
        <v>172</v>
      </c>
      <c r="D50" s="80" t="s">
        <v>176</v>
      </c>
      <c r="E50" s="61">
        <v>9100090120</v>
      </c>
      <c r="F50" s="61">
        <v>540</v>
      </c>
      <c r="G50" s="269">
        <v>136.7</v>
      </c>
      <c r="H50" s="188">
        <v>0</v>
      </c>
      <c r="I50" s="188">
        <v>0</v>
      </c>
    </row>
    <row r="51" spans="1:9" ht="111.75" customHeight="1">
      <c r="A51" s="198" t="s">
        <v>374</v>
      </c>
      <c r="B51" s="100">
        <v>156</v>
      </c>
      <c r="C51" s="80" t="s">
        <v>172</v>
      </c>
      <c r="D51" s="80" t="s">
        <v>176</v>
      </c>
      <c r="E51" s="61">
        <v>9100090150</v>
      </c>
      <c r="F51" s="61"/>
      <c r="G51" s="269">
        <f>G52</f>
        <v>76.6</v>
      </c>
      <c r="H51" s="269">
        <f>H52</f>
        <v>0</v>
      </c>
      <c r="I51" s="269">
        <f>I52</f>
        <v>0</v>
      </c>
    </row>
    <row r="52" spans="1:9" ht="15.75">
      <c r="A52" s="60" t="s">
        <v>190</v>
      </c>
      <c r="B52" s="100">
        <v>156</v>
      </c>
      <c r="C52" s="80" t="s">
        <v>172</v>
      </c>
      <c r="D52" s="80" t="s">
        <v>176</v>
      </c>
      <c r="E52" s="61">
        <v>9100090150</v>
      </c>
      <c r="F52" s="61">
        <v>540</v>
      </c>
      <c r="G52" s="269">
        <f>84.5-7.9</f>
        <v>76.6</v>
      </c>
      <c r="H52" s="188">
        <v>0</v>
      </c>
      <c r="I52" s="188">
        <v>0</v>
      </c>
    </row>
    <row r="53" spans="1:9" ht="76.5" customHeight="1">
      <c r="A53" s="62" t="s">
        <v>375</v>
      </c>
      <c r="B53" s="100">
        <v>156</v>
      </c>
      <c r="C53" s="80" t="s">
        <v>172</v>
      </c>
      <c r="D53" s="80" t="s">
        <v>176</v>
      </c>
      <c r="E53" s="61">
        <v>9100090160</v>
      </c>
      <c r="F53" s="61"/>
      <c r="G53" s="269">
        <f>G54</f>
        <v>122.8</v>
      </c>
      <c r="H53" s="269">
        <f>H54</f>
        <v>0</v>
      </c>
      <c r="I53" s="269">
        <f>I54</f>
        <v>0</v>
      </c>
    </row>
    <row r="54" spans="1:9" ht="21" customHeight="1">
      <c r="A54" s="60" t="s">
        <v>190</v>
      </c>
      <c r="B54" s="100">
        <v>156</v>
      </c>
      <c r="C54" s="80" t="s">
        <v>172</v>
      </c>
      <c r="D54" s="80" t="s">
        <v>176</v>
      </c>
      <c r="E54" s="61">
        <v>9100090160</v>
      </c>
      <c r="F54" s="61">
        <v>540</v>
      </c>
      <c r="G54" s="269">
        <v>122.8</v>
      </c>
      <c r="H54" s="188">
        <v>0</v>
      </c>
      <c r="I54" s="188">
        <v>0</v>
      </c>
    </row>
    <row r="55" spans="1:9" ht="31.5" customHeight="1">
      <c r="A55" s="199" t="s">
        <v>551</v>
      </c>
      <c r="B55" s="100">
        <v>156</v>
      </c>
      <c r="C55" s="82" t="s">
        <v>172</v>
      </c>
      <c r="D55" s="82" t="s">
        <v>176</v>
      </c>
      <c r="E55" s="83">
        <v>9100090210</v>
      </c>
      <c r="F55" s="83"/>
      <c r="G55" s="269">
        <f>G56</f>
        <v>418.5</v>
      </c>
      <c r="H55" s="269">
        <f>H56</f>
        <v>0</v>
      </c>
      <c r="I55" s="269">
        <f>I56</f>
        <v>0</v>
      </c>
    </row>
    <row r="56" spans="1:9" ht="15.75">
      <c r="A56" s="60" t="s">
        <v>190</v>
      </c>
      <c r="B56" s="100">
        <v>156</v>
      </c>
      <c r="C56" s="82" t="s">
        <v>172</v>
      </c>
      <c r="D56" s="82" t="s">
        <v>176</v>
      </c>
      <c r="E56" s="83">
        <v>9100090210</v>
      </c>
      <c r="F56" s="83">
        <v>540</v>
      </c>
      <c r="G56" s="269">
        <f>424.1-5.6</f>
        <v>418.5</v>
      </c>
      <c r="H56" s="188">
        <v>0</v>
      </c>
      <c r="I56" s="188">
        <v>0</v>
      </c>
    </row>
    <row r="57" spans="1:9" ht="32.25" customHeight="1">
      <c r="A57" s="60" t="s">
        <v>256</v>
      </c>
      <c r="B57" s="100">
        <v>156</v>
      </c>
      <c r="C57" s="82" t="s">
        <v>172</v>
      </c>
      <c r="D57" s="82" t="s">
        <v>176</v>
      </c>
      <c r="E57" s="83">
        <v>9100090220</v>
      </c>
      <c r="F57" s="83"/>
      <c r="G57" s="269">
        <f>G58</f>
        <v>153.1</v>
      </c>
      <c r="H57" s="269">
        <f>H58</f>
        <v>0</v>
      </c>
      <c r="I57" s="269">
        <f>I58</f>
        <v>0</v>
      </c>
    </row>
    <row r="58" spans="1:9" ht="15.75">
      <c r="A58" s="60" t="s">
        <v>190</v>
      </c>
      <c r="B58" s="100">
        <v>156</v>
      </c>
      <c r="C58" s="82" t="s">
        <v>172</v>
      </c>
      <c r="D58" s="82" t="s">
        <v>176</v>
      </c>
      <c r="E58" s="83">
        <v>9100090220</v>
      </c>
      <c r="F58" s="83">
        <v>540</v>
      </c>
      <c r="G58" s="269">
        <v>153.1</v>
      </c>
      <c r="H58" s="188"/>
      <c r="I58" s="188"/>
    </row>
    <row r="59" spans="1:9" ht="48.75" customHeight="1">
      <c r="A59" s="99" t="s">
        <v>369</v>
      </c>
      <c r="B59" s="100">
        <v>156</v>
      </c>
      <c r="C59" s="91" t="s">
        <v>172</v>
      </c>
      <c r="D59" s="91" t="s">
        <v>108</v>
      </c>
      <c r="E59" s="100"/>
      <c r="F59" s="100"/>
      <c r="G59" s="270">
        <f aca="true" t="shared" si="2" ref="G59:I60">G60</f>
        <v>77.5</v>
      </c>
      <c r="H59" s="270">
        <f t="shared" si="2"/>
        <v>0</v>
      </c>
      <c r="I59" s="270">
        <f t="shared" si="2"/>
        <v>0</v>
      </c>
    </row>
    <row r="60" spans="1:9" ht="30.75" customHeight="1">
      <c r="A60" s="60" t="s">
        <v>377</v>
      </c>
      <c r="B60" s="100">
        <v>156</v>
      </c>
      <c r="C60" s="80" t="s">
        <v>172</v>
      </c>
      <c r="D60" s="80" t="s">
        <v>108</v>
      </c>
      <c r="E60" s="61">
        <v>9100090130</v>
      </c>
      <c r="F60" s="61"/>
      <c r="G60" s="270">
        <f t="shared" si="2"/>
        <v>77.5</v>
      </c>
      <c r="H60" s="270">
        <f t="shared" si="2"/>
        <v>0</v>
      </c>
      <c r="I60" s="270">
        <f t="shared" si="2"/>
        <v>0</v>
      </c>
    </row>
    <row r="61" spans="1:9" ht="15.75">
      <c r="A61" s="60" t="s">
        <v>190</v>
      </c>
      <c r="B61" s="100">
        <v>156</v>
      </c>
      <c r="C61" s="80" t="s">
        <v>172</v>
      </c>
      <c r="D61" s="80" t="s">
        <v>108</v>
      </c>
      <c r="E61" s="61">
        <v>9100090130</v>
      </c>
      <c r="F61" s="61">
        <v>540</v>
      </c>
      <c r="G61" s="269">
        <f>78.2-0.7</f>
        <v>77.5</v>
      </c>
      <c r="H61" s="271">
        <v>0</v>
      </c>
      <c r="I61" s="271">
        <v>0</v>
      </c>
    </row>
    <row r="62" spans="1:9" ht="31.5" hidden="1">
      <c r="A62" s="99" t="s">
        <v>211</v>
      </c>
      <c r="B62" s="100">
        <v>156</v>
      </c>
      <c r="C62" s="91" t="s">
        <v>172</v>
      </c>
      <c r="D62" s="91" t="s">
        <v>111</v>
      </c>
      <c r="E62" s="100"/>
      <c r="F62" s="100"/>
      <c r="G62" s="184">
        <f aca="true" t="shared" si="3" ref="G62:I63">G63</f>
        <v>0</v>
      </c>
      <c r="H62" s="184">
        <f t="shared" si="3"/>
        <v>0</v>
      </c>
      <c r="I62" s="184">
        <f t="shared" si="3"/>
        <v>0</v>
      </c>
    </row>
    <row r="63" spans="1:9" ht="31.5" hidden="1">
      <c r="A63" s="60" t="s">
        <v>212</v>
      </c>
      <c r="B63" s="100">
        <v>156</v>
      </c>
      <c r="C63" s="80" t="s">
        <v>172</v>
      </c>
      <c r="D63" s="80" t="s">
        <v>111</v>
      </c>
      <c r="E63" s="61">
        <v>9100000000</v>
      </c>
      <c r="F63" s="61"/>
      <c r="G63" s="180">
        <f t="shared" si="3"/>
        <v>0</v>
      </c>
      <c r="H63" s="180">
        <f t="shared" si="3"/>
        <v>0</v>
      </c>
      <c r="I63" s="180">
        <f t="shared" si="3"/>
        <v>0</v>
      </c>
    </row>
    <row r="64" spans="1:9" ht="18" customHeight="1" hidden="1">
      <c r="A64" s="60" t="s">
        <v>187</v>
      </c>
      <c r="B64" s="100">
        <v>156</v>
      </c>
      <c r="C64" s="80" t="s">
        <v>172</v>
      </c>
      <c r="D64" s="80" t="s">
        <v>111</v>
      </c>
      <c r="E64" s="61">
        <v>9100023080</v>
      </c>
      <c r="F64" s="61">
        <v>244</v>
      </c>
      <c r="G64" s="180"/>
      <c r="H64" s="181"/>
      <c r="I64" s="181"/>
    </row>
    <row r="65" spans="1:9" ht="17.25" customHeight="1">
      <c r="A65" s="99" t="s">
        <v>149</v>
      </c>
      <c r="B65" s="100">
        <v>156</v>
      </c>
      <c r="C65" s="91" t="s">
        <v>172</v>
      </c>
      <c r="D65" s="91">
        <v>11</v>
      </c>
      <c r="E65" s="100"/>
      <c r="F65" s="100"/>
      <c r="G65" s="270">
        <f aca="true" t="shared" si="4" ref="G65:I66">G67</f>
        <v>100</v>
      </c>
      <c r="H65" s="270">
        <f t="shared" si="4"/>
        <v>300</v>
      </c>
      <c r="I65" s="270">
        <f t="shared" si="4"/>
        <v>300</v>
      </c>
    </row>
    <row r="66" spans="1:9" ht="16.5" customHeight="1" hidden="1">
      <c r="A66" s="60" t="s">
        <v>149</v>
      </c>
      <c r="B66" s="100">
        <v>156</v>
      </c>
      <c r="C66" s="80" t="s">
        <v>172</v>
      </c>
      <c r="D66" s="80">
        <v>11</v>
      </c>
      <c r="E66" s="61">
        <v>7000000000</v>
      </c>
      <c r="F66" s="61"/>
      <c r="G66" s="269">
        <f t="shared" si="4"/>
        <v>100</v>
      </c>
      <c r="H66" s="269">
        <f t="shared" si="4"/>
        <v>300</v>
      </c>
      <c r="I66" s="269">
        <f t="shared" si="4"/>
        <v>300</v>
      </c>
    </row>
    <row r="67" spans="1:9" ht="17.25" customHeight="1">
      <c r="A67" s="60" t="s">
        <v>191</v>
      </c>
      <c r="B67" s="100">
        <v>156</v>
      </c>
      <c r="C67" s="80" t="s">
        <v>172</v>
      </c>
      <c r="D67" s="80">
        <v>11</v>
      </c>
      <c r="E67" s="61">
        <v>7050000000</v>
      </c>
      <c r="F67" s="61"/>
      <c r="G67" s="269">
        <f>G68</f>
        <v>100</v>
      </c>
      <c r="H67" s="269">
        <f>H68</f>
        <v>300</v>
      </c>
      <c r="I67" s="269">
        <f>I68</f>
        <v>300</v>
      </c>
    </row>
    <row r="68" spans="1:9" ht="15.75" customHeight="1">
      <c r="A68" s="60" t="s">
        <v>192</v>
      </c>
      <c r="B68" s="100">
        <v>156</v>
      </c>
      <c r="C68" s="80" t="s">
        <v>172</v>
      </c>
      <c r="D68" s="80">
        <v>11</v>
      </c>
      <c r="E68" s="61">
        <v>7050000000</v>
      </c>
      <c r="F68" s="95">
        <v>870</v>
      </c>
      <c r="G68" s="269">
        <v>100</v>
      </c>
      <c r="H68" s="271">
        <v>300</v>
      </c>
      <c r="I68" s="271">
        <v>300</v>
      </c>
    </row>
    <row r="69" spans="1:9" ht="15.75">
      <c r="A69" s="99" t="s">
        <v>150</v>
      </c>
      <c r="B69" s="100">
        <v>156</v>
      </c>
      <c r="C69" s="91" t="s">
        <v>172</v>
      </c>
      <c r="D69" s="91">
        <v>13</v>
      </c>
      <c r="E69" s="100"/>
      <c r="F69" s="100"/>
      <c r="G69" s="270">
        <f>+G71+G75+G77+G79+G81+G85+G83+G87++G89+G91</f>
        <v>6018.4</v>
      </c>
      <c r="H69" s="270">
        <f>+H71+H75+H77+H79+H81+H85+H83+H87++H89</f>
        <v>5195</v>
      </c>
      <c r="I69" s="270">
        <f>+I71+I75+I77+I79+I81+I85+I83+I87++I89</f>
        <v>5195</v>
      </c>
    </row>
    <row r="70" spans="1:9" ht="32.25" customHeight="1" hidden="1">
      <c r="A70" s="60" t="s">
        <v>193</v>
      </c>
      <c r="B70" s="103">
        <v>156</v>
      </c>
      <c r="C70" s="80" t="s">
        <v>172</v>
      </c>
      <c r="D70" s="80">
        <v>13</v>
      </c>
      <c r="E70" s="61"/>
      <c r="F70" s="61"/>
      <c r="G70" s="269">
        <f>G71</f>
        <v>3341.4</v>
      </c>
      <c r="H70" s="269">
        <f>H71</f>
        <v>5093</v>
      </c>
      <c r="I70" s="269">
        <f>I71</f>
        <v>5093</v>
      </c>
    </row>
    <row r="71" spans="1:9" ht="33" customHeight="1">
      <c r="A71" s="60" t="s">
        <v>372</v>
      </c>
      <c r="B71" s="100">
        <v>156</v>
      </c>
      <c r="C71" s="80" t="s">
        <v>172</v>
      </c>
      <c r="D71" s="80">
        <v>13</v>
      </c>
      <c r="E71" s="61">
        <v>9100000190</v>
      </c>
      <c r="F71" s="61"/>
      <c r="G71" s="269">
        <f>G73+G72+G74</f>
        <v>3341.4</v>
      </c>
      <c r="H71" s="269">
        <f>H73+H72+H74</f>
        <v>5093</v>
      </c>
      <c r="I71" s="269">
        <f>I73+I72+I74</f>
        <v>5093</v>
      </c>
    </row>
    <row r="72" spans="1:9" ht="49.5" customHeight="1">
      <c r="A72" s="133" t="s">
        <v>592</v>
      </c>
      <c r="B72" s="100">
        <v>156</v>
      </c>
      <c r="C72" s="80" t="s">
        <v>172</v>
      </c>
      <c r="D72" s="80" t="s">
        <v>35</v>
      </c>
      <c r="E72" s="61">
        <v>9100000190</v>
      </c>
      <c r="F72" s="95">
        <v>240</v>
      </c>
      <c r="G72" s="269">
        <f>3230+79.5-1310+788.9-150-242.7-256.3</f>
        <v>2139.4</v>
      </c>
      <c r="H72" s="271">
        <f>5000</f>
        <v>5000</v>
      </c>
      <c r="I72" s="271">
        <v>5000</v>
      </c>
    </row>
    <row r="73" spans="1:9" ht="18.75" customHeight="1">
      <c r="A73" s="60" t="s">
        <v>598</v>
      </c>
      <c r="B73" s="100">
        <v>156</v>
      </c>
      <c r="C73" s="80" t="s">
        <v>172</v>
      </c>
      <c r="D73" s="80">
        <v>13</v>
      </c>
      <c r="E73" s="61">
        <v>9100000190</v>
      </c>
      <c r="F73" s="95">
        <v>830</v>
      </c>
      <c r="G73" s="269">
        <f>2+3</f>
        <v>5</v>
      </c>
      <c r="H73" s="271">
        <v>0</v>
      </c>
      <c r="I73" s="271">
        <v>0</v>
      </c>
    </row>
    <row r="74" spans="1:9" ht="16.5" customHeight="1">
      <c r="A74" s="211" t="s">
        <v>596</v>
      </c>
      <c r="B74" s="100">
        <v>156</v>
      </c>
      <c r="C74" s="80" t="s">
        <v>172</v>
      </c>
      <c r="D74" s="80" t="s">
        <v>35</v>
      </c>
      <c r="E74" s="61">
        <v>9100000190</v>
      </c>
      <c r="F74" s="95">
        <v>850</v>
      </c>
      <c r="G74" s="269">
        <f>40+53+14+1090</f>
        <v>1197</v>
      </c>
      <c r="H74" s="271">
        <f>40+53</f>
        <v>93</v>
      </c>
      <c r="I74" s="271">
        <f>40+53</f>
        <v>93</v>
      </c>
    </row>
    <row r="75" spans="1:9" ht="45" customHeight="1">
      <c r="A75" s="39" t="s">
        <v>391</v>
      </c>
      <c r="B75" s="100">
        <v>156</v>
      </c>
      <c r="C75" s="80" t="s">
        <v>172</v>
      </c>
      <c r="D75" s="80" t="s">
        <v>35</v>
      </c>
      <c r="E75" s="61">
        <v>9100020530</v>
      </c>
      <c r="F75" s="95"/>
      <c r="G75" s="269">
        <f>G76</f>
        <v>89</v>
      </c>
      <c r="H75" s="269">
        <f>H76</f>
        <v>100</v>
      </c>
      <c r="I75" s="269">
        <f>I76</f>
        <v>100</v>
      </c>
    </row>
    <row r="76" spans="1:9" ht="48" customHeight="1">
      <c r="A76" s="133" t="s">
        <v>592</v>
      </c>
      <c r="B76" s="100">
        <v>156</v>
      </c>
      <c r="C76" s="80" t="s">
        <v>172</v>
      </c>
      <c r="D76" s="80" t="s">
        <v>35</v>
      </c>
      <c r="E76" s="61">
        <v>9100020530</v>
      </c>
      <c r="F76" s="95">
        <v>240</v>
      </c>
      <c r="G76" s="269">
        <f>75-65+65+14</f>
        <v>89</v>
      </c>
      <c r="H76" s="271">
        <v>100</v>
      </c>
      <c r="I76" s="271">
        <v>100</v>
      </c>
    </row>
    <row r="77" spans="1:9" s="41" customFormat="1" ht="110.25" hidden="1">
      <c r="A77" s="200" t="s">
        <v>379</v>
      </c>
      <c r="B77" s="201">
        <v>156</v>
      </c>
      <c r="C77" s="134" t="s">
        <v>172</v>
      </c>
      <c r="D77" s="134" t="s">
        <v>35</v>
      </c>
      <c r="E77" s="95">
        <v>9100072140</v>
      </c>
      <c r="F77" s="95"/>
      <c r="G77" s="180">
        <f>G78</f>
        <v>0</v>
      </c>
      <c r="H77" s="180">
        <f>H78</f>
        <v>0</v>
      </c>
      <c r="I77" s="180">
        <f>I78</f>
        <v>0</v>
      </c>
    </row>
    <row r="78" spans="1:9" s="41" customFormat="1" ht="15.75" hidden="1">
      <c r="A78" s="133" t="s">
        <v>364</v>
      </c>
      <c r="B78" s="201">
        <v>156</v>
      </c>
      <c r="C78" s="134" t="s">
        <v>172</v>
      </c>
      <c r="D78" s="134" t="s">
        <v>35</v>
      </c>
      <c r="E78" s="95">
        <v>9100072140</v>
      </c>
      <c r="F78" s="95">
        <v>244</v>
      </c>
      <c r="G78" s="180">
        <v>0</v>
      </c>
      <c r="H78" s="183">
        <f>0.4-0.4</f>
        <v>0</v>
      </c>
      <c r="I78" s="183">
        <f>0.4-0.4</f>
        <v>0</v>
      </c>
    </row>
    <row r="79" spans="1:9" s="41" customFormat="1" ht="31.5">
      <c r="A79" s="133" t="s">
        <v>399</v>
      </c>
      <c r="B79" s="201">
        <v>156</v>
      </c>
      <c r="C79" s="134" t="s">
        <v>172</v>
      </c>
      <c r="D79" s="134" t="s">
        <v>35</v>
      </c>
      <c r="E79" s="95">
        <v>9100072310</v>
      </c>
      <c r="F79" s="95"/>
      <c r="G79" s="269">
        <f>G80</f>
        <v>2</v>
      </c>
      <c r="H79" s="269">
        <f>H80</f>
        <v>2</v>
      </c>
      <c r="I79" s="269">
        <f>I80</f>
        <v>2</v>
      </c>
    </row>
    <row r="80" spans="1:9" s="41" customFormat="1" ht="48.75" customHeight="1">
      <c r="A80" s="133" t="s">
        <v>592</v>
      </c>
      <c r="B80" s="201">
        <v>156</v>
      </c>
      <c r="C80" s="134" t="s">
        <v>172</v>
      </c>
      <c r="D80" s="134" t="s">
        <v>35</v>
      </c>
      <c r="E80" s="95">
        <v>9100072310</v>
      </c>
      <c r="F80" s="95">
        <v>240</v>
      </c>
      <c r="G80" s="269">
        <v>2</v>
      </c>
      <c r="H80" s="271">
        <v>2</v>
      </c>
      <c r="I80" s="271">
        <v>2</v>
      </c>
    </row>
    <row r="81" spans="1:9" s="41" customFormat="1" ht="78.75">
      <c r="A81" s="133" t="s">
        <v>380</v>
      </c>
      <c r="B81" s="201">
        <v>156</v>
      </c>
      <c r="C81" s="134" t="s">
        <v>172</v>
      </c>
      <c r="D81" s="134" t="s">
        <v>35</v>
      </c>
      <c r="E81" s="95">
        <v>9100090140</v>
      </c>
      <c r="F81" s="95"/>
      <c r="G81" s="269">
        <f>G82</f>
        <v>593.9</v>
      </c>
      <c r="H81" s="269">
        <f>H82</f>
        <v>0</v>
      </c>
      <c r="I81" s="269">
        <f>I82</f>
        <v>0</v>
      </c>
    </row>
    <row r="82" spans="1:9" s="41" customFormat="1" ht="15.75">
      <c r="A82" s="133" t="s">
        <v>190</v>
      </c>
      <c r="B82" s="201">
        <v>156</v>
      </c>
      <c r="C82" s="134" t="s">
        <v>172</v>
      </c>
      <c r="D82" s="134" t="s">
        <v>35</v>
      </c>
      <c r="E82" s="95">
        <v>9100090140</v>
      </c>
      <c r="F82" s="95">
        <v>540</v>
      </c>
      <c r="G82" s="269">
        <v>593.9</v>
      </c>
      <c r="H82" s="271">
        <v>0</v>
      </c>
      <c r="I82" s="271">
        <v>0</v>
      </c>
    </row>
    <row r="83" spans="1:9" ht="96" customHeight="1">
      <c r="A83" s="84" t="s">
        <v>373</v>
      </c>
      <c r="B83" s="100">
        <v>156</v>
      </c>
      <c r="C83" s="82" t="s">
        <v>172</v>
      </c>
      <c r="D83" s="82" t="s">
        <v>35</v>
      </c>
      <c r="E83" s="83">
        <v>9100090190</v>
      </c>
      <c r="F83" s="83"/>
      <c r="G83" s="269">
        <f>G84</f>
        <v>342.9</v>
      </c>
      <c r="H83" s="269">
        <f>H84</f>
        <v>0</v>
      </c>
      <c r="I83" s="269">
        <f>I84</f>
        <v>0</v>
      </c>
    </row>
    <row r="84" spans="1:9" ht="19.5" customHeight="1">
      <c r="A84" s="60" t="s">
        <v>190</v>
      </c>
      <c r="B84" s="100">
        <v>156</v>
      </c>
      <c r="C84" s="82" t="s">
        <v>172</v>
      </c>
      <c r="D84" s="82" t="s">
        <v>35</v>
      </c>
      <c r="E84" s="83">
        <v>9100090190</v>
      </c>
      <c r="F84" s="83">
        <v>540</v>
      </c>
      <c r="G84" s="269">
        <f>344.2-1.3</f>
        <v>342.9</v>
      </c>
      <c r="H84" s="271">
        <v>0</v>
      </c>
      <c r="I84" s="271">
        <v>0</v>
      </c>
    </row>
    <row r="85" spans="1:9" ht="33" customHeight="1">
      <c r="A85" s="133" t="s">
        <v>381</v>
      </c>
      <c r="B85" s="201">
        <v>156</v>
      </c>
      <c r="C85" s="134" t="s">
        <v>172</v>
      </c>
      <c r="D85" s="134" t="s">
        <v>35</v>
      </c>
      <c r="E85" s="95">
        <v>9100090200</v>
      </c>
      <c r="F85" s="95"/>
      <c r="G85" s="269">
        <f>G86</f>
        <v>429.29999999999995</v>
      </c>
      <c r="H85" s="269">
        <f>H86</f>
        <v>0</v>
      </c>
      <c r="I85" s="269">
        <f>I86</f>
        <v>0</v>
      </c>
    </row>
    <row r="86" spans="1:9" ht="19.5" customHeight="1">
      <c r="A86" s="133" t="s">
        <v>190</v>
      </c>
      <c r="B86" s="201">
        <v>156</v>
      </c>
      <c r="C86" s="134" t="s">
        <v>172</v>
      </c>
      <c r="D86" s="134" t="s">
        <v>35</v>
      </c>
      <c r="E86" s="95">
        <v>9100090200</v>
      </c>
      <c r="F86" s="95">
        <v>540</v>
      </c>
      <c r="G86" s="269">
        <f>435.4-6.1</f>
        <v>429.29999999999995</v>
      </c>
      <c r="H86" s="271">
        <v>0</v>
      </c>
      <c r="I86" s="271">
        <v>0</v>
      </c>
    </row>
    <row r="87" spans="1:9" ht="65.25" customHeight="1">
      <c r="A87" s="84" t="s">
        <v>378</v>
      </c>
      <c r="B87" s="100">
        <v>156</v>
      </c>
      <c r="C87" s="82" t="s">
        <v>172</v>
      </c>
      <c r="D87" s="82" t="s">
        <v>35</v>
      </c>
      <c r="E87" s="83">
        <v>9100090230</v>
      </c>
      <c r="F87" s="83"/>
      <c r="G87" s="269">
        <f>G88</f>
        <v>1108.2</v>
      </c>
      <c r="H87" s="269">
        <f>H88</f>
        <v>0</v>
      </c>
      <c r="I87" s="269">
        <f>I88</f>
        <v>0</v>
      </c>
    </row>
    <row r="88" spans="1:9" ht="15.75">
      <c r="A88" s="60" t="s">
        <v>190</v>
      </c>
      <c r="B88" s="100">
        <v>156</v>
      </c>
      <c r="C88" s="82" t="s">
        <v>172</v>
      </c>
      <c r="D88" s="82" t="s">
        <v>35</v>
      </c>
      <c r="E88" s="83">
        <v>9100090230</v>
      </c>
      <c r="F88" s="83">
        <v>540</v>
      </c>
      <c r="G88" s="269">
        <v>1108.2</v>
      </c>
      <c r="H88" s="188">
        <v>0</v>
      </c>
      <c r="I88" s="188">
        <v>0</v>
      </c>
    </row>
    <row r="89" spans="1:9" ht="48" customHeight="1">
      <c r="A89" s="84" t="s">
        <v>305</v>
      </c>
      <c r="B89" s="100">
        <v>156</v>
      </c>
      <c r="C89" s="82" t="s">
        <v>172</v>
      </c>
      <c r="D89" s="82" t="s">
        <v>35</v>
      </c>
      <c r="E89" s="83">
        <v>9100090260</v>
      </c>
      <c r="F89" s="83"/>
      <c r="G89" s="269">
        <f>G90</f>
        <v>0.4</v>
      </c>
      <c r="H89" s="269">
        <f>H90</f>
        <v>0</v>
      </c>
      <c r="I89" s="269">
        <f>I90</f>
        <v>0</v>
      </c>
    </row>
    <row r="90" spans="1:9" ht="18" customHeight="1">
      <c r="A90" s="60" t="s">
        <v>190</v>
      </c>
      <c r="B90" s="100">
        <v>156</v>
      </c>
      <c r="C90" s="82" t="s">
        <v>172</v>
      </c>
      <c r="D90" s="82" t="s">
        <v>35</v>
      </c>
      <c r="E90" s="83">
        <v>9100090260</v>
      </c>
      <c r="F90" s="83">
        <v>540</v>
      </c>
      <c r="G90" s="269">
        <v>0.4</v>
      </c>
      <c r="H90" s="271">
        <v>0</v>
      </c>
      <c r="I90" s="271">
        <v>0</v>
      </c>
    </row>
    <row r="91" spans="1:9" ht="63.75" customHeight="1">
      <c r="A91" s="60" t="s">
        <v>437</v>
      </c>
      <c r="B91" s="100"/>
      <c r="C91" s="82"/>
      <c r="D91" s="82"/>
      <c r="E91" s="83"/>
      <c r="F91" s="83"/>
      <c r="G91" s="269">
        <f>G92</f>
        <v>111.3</v>
      </c>
      <c r="H91" s="269">
        <f>H92</f>
        <v>0</v>
      </c>
      <c r="I91" s="269">
        <f>I92</f>
        <v>0</v>
      </c>
    </row>
    <row r="92" spans="1:9" ht="18" customHeight="1">
      <c r="A92" s="60" t="s">
        <v>190</v>
      </c>
      <c r="B92" s="100">
        <v>156</v>
      </c>
      <c r="C92" s="82" t="s">
        <v>172</v>
      </c>
      <c r="D92" s="82" t="s">
        <v>35</v>
      </c>
      <c r="E92" s="83">
        <v>9100090280</v>
      </c>
      <c r="F92" s="83">
        <v>540</v>
      </c>
      <c r="G92" s="269">
        <v>111.3</v>
      </c>
      <c r="H92" s="271">
        <v>0</v>
      </c>
      <c r="I92" s="271">
        <v>0</v>
      </c>
    </row>
    <row r="93" spans="1:9" ht="24" customHeight="1">
      <c r="A93" s="98" t="s">
        <v>194</v>
      </c>
      <c r="B93" s="100">
        <v>156</v>
      </c>
      <c r="C93" s="101" t="s">
        <v>174</v>
      </c>
      <c r="D93" s="101" t="s">
        <v>173</v>
      </c>
      <c r="E93" s="77"/>
      <c r="F93" s="77"/>
      <c r="G93" s="272">
        <f>G94</f>
        <v>261.2</v>
      </c>
      <c r="H93" s="272">
        <f aca="true" t="shared" si="5" ref="H93:I96">H94</f>
        <v>263.9</v>
      </c>
      <c r="I93" s="272">
        <f t="shared" si="5"/>
        <v>274.2</v>
      </c>
    </row>
    <row r="94" spans="1:9" ht="17.25" customHeight="1">
      <c r="A94" s="60" t="s">
        <v>152</v>
      </c>
      <c r="B94" s="100">
        <v>156</v>
      </c>
      <c r="C94" s="80" t="s">
        <v>174</v>
      </c>
      <c r="D94" s="80" t="s">
        <v>175</v>
      </c>
      <c r="E94" s="61"/>
      <c r="F94" s="95"/>
      <c r="G94" s="269">
        <f>G95</f>
        <v>261.2</v>
      </c>
      <c r="H94" s="269">
        <f t="shared" si="5"/>
        <v>263.9</v>
      </c>
      <c r="I94" s="269">
        <f t="shared" si="5"/>
        <v>274.2</v>
      </c>
    </row>
    <row r="95" spans="1:9" ht="33" customHeight="1" hidden="1">
      <c r="A95" s="60" t="s">
        <v>181</v>
      </c>
      <c r="B95" s="100">
        <v>156</v>
      </c>
      <c r="C95" s="80" t="s">
        <v>174</v>
      </c>
      <c r="D95" s="80" t="s">
        <v>175</v>
      </c>
      <c r="E95" s="61"/>
      <c r="F95" s="95"/>
      <c r="G95" s="269">
        <f>G96</f>
        <v>261.2</v>
      </c>
      <c r="H95" s="269">
        <f t="shared" si="5"/>
        <v>263.9</v>
      </c>
      <c r="I95" s="269">
        <f t="shared" si="5"/>
        <v>274.2</v>
      </c>
    </row>
    <row r="96" spans="1:9" ht="33.75" customHeight="1" hidden="1">
      <c r="A96" s="60" t="s">
        <v>189</v>
      </c>
      <c r="B96" s="100">
        <v>156</v>
      </c>
      <c r="C96" s="80" t="s">
        <v>174</v>
      </c>
      <c r="D96" s="80" t="s">
        <v>175</v>
      </c>
      <c r="E96" s="61"/>
      <c r="F96" s="95"/>
      <c r="G96" s="269">
        <f>G97</f>
        <v>261.2</v>
      </c>
      <c r="H96" s="269">
        <f t="shared" si="5"/>
        <v>263.9</v>
      </c>
      <c r="I96" s="269">
        <f t="shared" si="5"/>
        <v>274.2</v>
      </c>
    </row>
    <row r="97" spans="1:9" ht="49.5" customHeight="1">
      <c r="A97" s="60" t="s">
        <v>195</v>
      </c>
      <c r="B97" s="100">
        <v>156</v>
      </c>
      <c r="C97" s="80" t="s">
        <v>174</v>
      </c>
      <c r="D97" s="80" t="s">
        <v>175</v>
      </c>
      <c r="E97" s="61">
        <v>9100051180</v>
      </c>
      <c r="F97" s="95"/>
      <c r="G97" s="269">
        <f>G98+G99+G100+G101</f>
        <v>261.2</v>
      </c>
      <c r="H97" s="269">
        <f>H98+H99+H100+H101</f>
        <v>263.9</v>
      </c>
      <c r="I97" s="269">
        <f>I98+I99+I100+I101</f>
        <v>274.2</v>
      </c>
    </row>
    <row r="98" spans="1:9" ht="34.5" customHeight="1">
      <c r="A98" s="133" t="s">
        <v>591</v>
      </c>
      <c r="B98" s="100">
        <v>156</v>
      </c>
      <c r="C98" s="80" t="s">
        <v>174</v>
      </c>
      <c r="D98" s="80" t="s">
        <v>175</v>
      </c>
      <c r="E98" s="61">
        <v>9100051180</v>
      </c>
      <c r="F98" s="95">
        <v>120</v>
      </c>
      <c r="G98" s="269">
        <f>200.6+60.6</f>
        <v>261.2</v>
      </c>
      <c r="H98" s="271">
        <f>202.7+61.2</f>
        <v>263.9</v>
      </c>
      <c r="I98" s="271">
        <f>210.6+63.6</f>
        <v>274.2</v>
      </c>
    </row>
    <row r="99" spans="1:9" ht="23.25" customHeight="1" hidden="1">
      <c r="A99" s="60" t="s">
        <v>257</v>
      </c>
      <c r="B99" s="100">
        <v>156</v>
      </c>
      <c r="C99" s="80" t="s">
        <v>174</v>
      </c>
      <c r="D99" s="80" t="s">
        <v>175</v>
      </c>
      <c r="E99" s="61">
        <v>9100051180</v>
      </c>
      <c r="F99" s="95">
        <v>122</v>
      </c>
      <c r="G99" s="269"/>
      <c r="H99" s="271"/>
      <c r="I99" s="271"/>
    </row>
    <row r="100" spans="1:9" ht="33" customHeight="1" hidden="1">
      <c r="A100" s="60" t="s">
        <v>1</v>
      </c>
      <c r="B100" s="100">
        <v>156</v>
      </c>
      <c r="C100" s="80" t="s">
        <v>174</v>
      </c>
      <c r="D100" s="80" t="s">
        <v>175</v>
      </c>
      <c r="E100" s="61">
        <v>9100051180</v>
      </c>
      <c r="F100" s="202">
        <v>242</v>
      </c>
      <c r="G100" s="180">
        <v>0</v>
      </c>
      <c r="H100" s="183">
        <v>0</v>
      </c>
      <c r="I100" s="183">
        <v>0</v>
      </c>
    </row>
    <row r="101" spans="1:9" ht="18" customHeight="1" hidden="1">
      <c r="A101" s="60" t="s">
        <v>364</v>
      </c>
      <c r="B101" s="100">
        <v>156</v>
      </c>
      <c r="C101" s="80" t="s">
        <v>174</v>
      </c>
      <c r="D101" s="80" t="s">
        <v>175</v>
      </c>
      <c r="E101" s="61">
        <v>9100051180</v>
      </c>
      <c r="F101" s="202">
        <v>244</v>
      </c>
      <c r="G101" s="180">
        <v>0</v>
      </c>
      <c r="H101" s="182">
        <v>0</v>
      </c>
      <c r="I101" s="182">
        <v>0</v>
      </c>
    </row>
    <row r="102" spans="1:13" ht="36.75" customHeight="1">
      <c r="A102" s="98" t="s">
        <v>196</v>
      </c>
      <c r="B102" s="100">
        <v>156</v>
      </c>
      <c r="C102" s="101" t="s">
        <v>175</v>
      </c>
      <c r="D102" s="101" t="s">
        <v>173</v>
      </c>
      <c r="E102" s="77"/>
      <c r="F102" s="208"/>
      <c r="G102" s="272">
        <f>G103+G109</f>
        <v>1800</v>
      </c>
      <c r="H102" s="272">
        <f>H103+H109</f>
        <v>400</v>
      </c>
      <c r="I102" s="272">
        <f>I103+I109</f>
        <v>400</v>
      </c>
      <c r="J102" s="30"/>
      <c r="K102" s="30"/>
      <c r="L102" s="30"/>
      <c r="M102" s="30"/>
    </row>
    <row r="103" spans="1:13" ht="46.5" customHeight="1" hidden="1">
      <c r="A103" s="99" t="s">
        <v>33</v>
      </c>
      <c r="B103" s="100">
        <v>156</v>
      </c>
      <c r="C103" s="80" t="s">
        <v>175</v>
      </c>
      <c r="D103" s="80" t="s">
        <v>109</v>
      </c>
      <c r="E103" s="61"/>
      <c r="F103" s="208"/>
      <c r="G103" s="269">
        <f>G104+G107</f>
        <v>0</v>
      </c>
      <c r="H103" s="269">
        <f>H107</f>
        <v>0</v>
      </c>
      <c r="I103" s="269">
        <f>I107</f>
        <v>0</v>
      </c>
      <c r="J103" s="30"/>
      <c r="K103" s="30"/>
      <c r="L103" s="30"/>
      <c r="M103" s="30"/>
    </row>
    <row r="104" spans="1:13" ht="19.5" customHeight="1" hidden="1">
      <c r="A104" s="60" t="s">
        <v>191</v>
      </c>
      <c r="B104" s="100">
        <v>156</v>
      </c>
      <c r="C104" s="80" t="s">
        <v>175</v>
      </c>
      <c r="D104" s="80" t="s">
        <v>109</v>
      </c>
      <c r="E104" s="61">
        <v>7050000000</v>
      </c>
      <c r="F104" s="208"/>
      <c r="G104" s="269">
        <f>G105</f>
        <v>0</v>
      </c>
      <c r="H104" s="269">
        <f>H105</f>
        <v>0</v>
      </c>
      <c r="I104" s="269">
        <f>I105</f>
        <v>0</v>
      </c>
      <c r="J104" s="30"/>
      <c r="K104" s="30"/>
      <c r="L104" s="30"/>
      <c r="M104" s="30"/>
    </row>
    <row r="105" spans="1:13" ht="18.75" customHeight="1" hidden="1">
      <c r="A105" s="60" t="s">
        <v>364</v>
      </c>
      <c r="B105" s="100">
        <v>156</v>
      </c>
      <c r="C105" s="80" t="s">
        <v>175</v>
      </c>
      <c r="D105" s="80" t="s">
        <v>109</v>
      </c>
      <c r="E105" s="61">
        <v>7050000000</v>
      </c>
      <c r="F105" s="95">
        <v>244</v>
      </c>
      <c r="G105" s="269">
        <v>0</v>
      </c>
      <c r="H105" s="269">
        <v>0</v>
      </c>
      <c r="I105" s="269">
        <v>0</v>
      </c>
      <c r="J105" s="30"/>
      <c r="K105" s="30"/>
      <c r="L105" s="30"/>
      <c r="M105" s="30"/>
    </row>
    <row r="106" spans="1:9" ht="31.5" hidden="1">
      <c r="A106" s="60" t="s">
        <v>197</v>
      </c>
      <c r="B106" s="100">
        <v>156</v>
      </c>
      <c r="C106" s="80" t="s">
        <v>175</v>
      </c>
      <c r="D106" s="80" t="s">
        <v>109</v>
      </c>
      <c r="E106" s="61"/>
      <c r="F106" s="209"/>
      <c r="G106" s="269"/>
      <c r="H106" s="271"/>
      <c r="I106" s="271"/>
    </row>
    <row r="107" spans="1:9" ht="46.5" customHeight="1" hidden="1">
      <c r="A107" s="60" t="s">
        <v>216</v>
      </c>
      <c r="B107" s="100">
        <v>156</v>
      </c>
      <c r="C107" s="80" t="s">
        <v>175</v>
      </c>
      <c r="D107" s="80" t="s">
        <v>109</v>
      </c>
      <c r="E107" s="61">
        <v>9100023040</v>
      </c>
      <c r="F107" s="95"/>
      <c r="G107" s="269">
        <f>G108</f>
        <v>0</v>
      </c>
      <c r="H107" s="269">
        <f>H108</f>
        <v>0</v>
      </c>
      <c r="I107" s="269">
        <f>I108</f>
        <v>0</v>
      </c>
    </row>
    <row r="108" spans="1:9" ht="63" customHeight="1" hidden="1">
      <c r="A108" s="60" t="s">
        <v>367</v>
      </c>
      <c r="B108" s="100">
        <v>156</v>
      </c>
      <c r="C108" s="80" t="s">
        <v>175</v>
      </c>
      <c r="D108" s="80" t="s">
        <v>109</v>
      </c>
      <c r="E108" s="61">
        <v>9100023040</v>
      </c>
      <c r="F108" s="95">
        <v>611</v>
      </c>
      <c r="G108" s="269">
        <v>0</v>
      </c>
      <c r="H108" s="271">
        <v>0</v>
      </c>
      <c r="I108" s="271">
        <v>0</v>
      </c>
    </row>
    <row r="109" spans="1:9" ht="49.5" customHeight="1">
      <c r="A109" s="99" t="s">
        <v>566</v>
      </c>
      <c r="B109" s="100">
        <v>156</v>
      </c>
      <c r="C109" s="80" t="s">
        <v>175</v>
      </c>
      <c r="D109" s="80">
        <v>10</v>
      </c>
      <c r="E109" s="61"/>
      <c r="F109" s="95"/>
      <c r="G109" s="269">
        <f>G110</f>
        <v>1800</v>
      </c>
      <c r="H109" s="269">
        <f>H110</f>
        <v>400</v>
      </c>
      <c r="I109" s="269">
        <f>I110</f>
        <v>400</v>
      </c>
    </row>
    <row r="110" spans="1:9" ht="80.25" customHeight="1">
      <c r="A110" s="197" t="s">
        <v>567</v>
      </c>
      <c r="B110" s="100">
        <v>156</v>
      </c>
      <c r="C110" s="80" t="s">
        <v>175</v>
      </c>
      <c r="D110" s="80" t="s">
        <v>112</v>
      </c>
      <c r="E110" s="152" t="s">
        <v>469</v>
      </c>
      <c r="F110" s="95"/>
      <c r="G110" s="269">
        <f>G111+G115</f>
        <v>1800</v>
      </c>
      <c r="H110" s="269">
        <f>H111+H115</f>
        <v>400</v>
      </c>
      <c r="I110" s="269">
        <f>I111+I115</f>
        <v>400</v>
      </c>
    </row>
    <row r="111" spans="1:9" ht="27.75" customHeight="1">
      <c r="A111" s="196" t="s">
        <v>471</v>
      </c>
      <c r="B111" s="100">
        <v>156</v>
      </c>
      <c r="C111" s="80" t="s">
        <v>175</v>
      </c>
      <c r="D111" s="80" t="s">
        <v>112</v>
      </c>
      <c r="E111" s="154" t="s">
        <v>470</v>
      </c>
      <c r="F111" s="15"/>
      <c r="G111" s="188">
        <f>G112</f>
        <v>30</v>
      </c>
      <c r="H111" s="188">
        <f>H112</f>
        <v>100</v>
      </c>
      <c r="I111" s="188">
        <f>I112</f>
        <v>100</v>
      </c>
    </row>
    <row r="112" spans="1:9" ht="18.75" customHeight="1">
      <c r="A112" s="196" t="s">
        <v>382</v>
      </c>
      <c r="B112" s="100">
        <v>156</v>
      </c>
      <c r="C112" s="80" t="s">
        <v>175</v>
      </c>
      <c r="D112" s="80">
        <v>10</v>
      </c>
      <c r="E112" s="61">
        <v>4900123010</v>
      </c>
      <c r="F112" s="95"/>
      <c r="G112" s="269">
        <f>G113+G114</f>
        <v>30</v>
      </c>
      <c r="H112" s="269">
        <f>H113+H114</f>
        <v>100</v>
      </c>
      <c r="I112" s="269">
        <f>I113+I114</f>
        <v>100</v>
      </c>
    </row>
    <row r="113" spans="1:9" ht="20.25" customHeight="1" hidden="1">
      <c r="A113" s="60" t="s">
        <v>364</v>
      </c>
      <c r="B113" s="100">
        <v>156</v>
      </c>
      <c r="C113" s="80" t="s">
        <v>175</v>
      </c>
      <c r="D113" s="80">
        <v>10</v>
      </c>
      <c r="E113" s="61">
        <v>4900123010</v>
      </c>
      <c r="F113" s="95">
        <v>244</v>
      </c>
      <c r="G113" s="269">
        <v>0</v>
      </c>
      <c r="H113" s="271">
        <v>0</v>
      </c>
      <c r="I113" s="271">
        <v>0</v>
      </c>
    </row>
    <row r="114" spans="1:9" ht="18" customHeight="1">
      <c r="A114" s="304" t="s">
        <v>594</v>
      </c>
      <c r="B114" s="100">
        <v>156</v>
      </c>
      <c r="C114" s="80" t="s">
        <v>175</v>
      </c>
      <c r="D114" s="80">
        <v>10</v>
      </c>
      <c r="E114" s="61">
        <v>4900123010</v>
      </c>
      <c r="F114" s="95">
        <v>610</v>
      </c>
      <c r="G114" s="269">
        <f>100-70</f>
        <v>30</v>
      </c>
      <c r="H114" s="271">
        <v>100</v>
      </c>
      <c r="I114" s="271">
        <v>100</v>
      </c>
    </row>
    <row r="115" spans="1:9" ht="29.25" customHeight="1">
      <c r="A115" s="196" t="s">
        <v>536</v>
      </c>
      <c r="B115" s="100">
        <v>156</v>
      </c>
      <c r="C115" s="80" t="s">
        <v>175</v>
      </c>
      <c r="D115" s="80" t="s">
        <v>112</v>
      </c>
      <c r="E115" s="154" t="s">
        <v>535</v>
      </c>
      <c r="F115" s="15"/>
      <c r="G115" s="269">
        <f>G116+G118</f>
        <v>1770</v>
      </c>
      <c r="H115" s="269">
        <f>H116+H118</f>
        <v>300</v>
      </c>
      <c r="I115" s="269">
        <f>I116+I118</f>
        <v>300</v>
      </c>
    </row>
    <row r="116" spans="1:9" ht="20.25" customHeight="1">
      <c r="A116" s="196" t="s">
        <v>382</v>
      </c>
      <c r="B116" s="100">
        <v>156</v>
      </c>
      <c r="C116" s="80" t="s">
        <v>175</v>
      </c>
      <c r="D116" s="80">
        <v>10</v>
      </c>
      <c r="E116" s="61">
        <v>4900223010</v>
      </c>
      <c r="F116" s="95"/>
      <c r="G116" s="269">
        <f>G117</f>
        <v>370</v>
      </c>
      <c r="H116" s="269">
        <f>H117</f>
        <v>300</v>
      </c>
      <c r="I116" s="269">
        <f>I117</f>
        <v>300</v>
      </c>
    </row>
    <row r="117" spans="1:9" ht="45" customHeight="1">
      <c r="A117" s="133" t="s">
        <v>592</v>
      </c>
      <c r="B117" s="100">
        <v>156</v>
      </c>
      <c r="C117" s="80" t="s">
        <v>175</v>
      </c>
      <c r="D117" s="80">
        <v>10</v>
      </c>
      <c r="E117" s="61">
        <v>4900223010</v>
      </c>
      <c r="F117" s="95">
        <v>240</v>
      </c>
      <c r="G117" s="269">
        <f>300+70</f>
        <v>370</v>
      </c>
      <c r="H117" s="271">
        <v>300</v>
      </c>
      <c r="I117" s="271">
        <v>300</v>
      </c>
    </row>
    <row r="118" spans="1:9" ht="45" customHeight="1">
      <c r="A118" s="60" t="s">
        <v>396</v>
      </c>
      <c r="B118" s="100">
        <v>156</v>
      </c>
      <c r="C118" s="80" t="s">
        <v>175</v>
      </c>
      <c r="D118" s="80">
        <v>10</v>
      </c>
      <c r="E118" s="83" t="s">
        <v>622</v>
      </c>
      <c r="F118" s="95"/>
      <c r="G118" s="269">
        <f>G119</f>
        <v>1400</v>
      </c>
      <c r="H118" s="269">
        <f>H119</f>
        <v>0</v>
      </c>
      <c r="I118" s="269">
        <f>I119</f>
        <v>0</v>
      </c>
    </row>
    <row r="119" spans="1:9" ht="45" customHeight="1">
      <c r="A119" s="311" t="s">
        <v>592</v>
      </c>
      <c r="B119" s="100">
        <v>156</v>
      </c>
      <c r="C119" s="80" t="s">
        <v>175</v>
      </c>
      <c r="D119" s="80">
        <v>10</v>
      </c>
      <c r="E119" s="83" t="s">
        <v>622</v>
      </c>
      <c r="F119" s="95">
        <v>240</v>
      </c>
      <c r="G119" s="269">
        <v>1400</v>
      </c>
      <c r="H119" s="271">
        <v>0</v>
      </c>
      <c r="I119" s="271">
        <v>0</v>
      </c>
    </row>
    <row r="120" spans="1:9" ht="19.5" customHeight="1">
      <c r="A120" s="98" t="s">
        <v>198</v>
      </c>
      <c r="B120" s="100">
        <v>156</v>
      </c>
      <c r="C120" s="101" t="s">
        <v>176</v>
      </c>
      <c r="D120" s="101" t="s">
        <v>173</v>
      </c>
      <c r="E120" s="77"/>
      <c r="F120" s="208"/>
      <c r="G120" s="272">
        <f>G121+G145</f>
        <v>5380.7</v>
      </c>
      <c r="H120" s="272">
        <f>H121+H145</f>
        <v>2295</v>
      </c>
      <c r="I120" s="272">
        <f>I121+I145</f>
        <v>2438</v>
      </c>
    </row>
    <row r="121" spans="1:9" ht="16.5" customHeight="1">
      <c r="A121" s="60" t="s">
        <v>155</v>
      </c>
      <c r="B121" s="100">
        <v>156</v>
      </c>
      <c r="C121" s="80" t="s">
        <v>176</v>
      </c>
      <c r="D121" s="80" t="s">
        <v>109</v>
      </c>
      <c r="E121" s="61"/>
      <c r="F121" s="95"/>
      <c r="G121" s="269">
        <f>G122</f>
        <v>5125.7</v>
      </c>
      <c r="H121" s="269">
        <f>H122</f>
        <v>2295</v>
      </c>
      <c r="I121" s="269">
        <f>I122</f>
        <v>2438</v>
      </c>
    </row>
    <row r="122" spans="1:9" ht="78.75">
      <c r="A122" s="197" t="s">
        <v>440</v>
      </c>
      <c r="B122" s="100">
        <v>156</v>
      </c>
      <c r="C122" s="91" t="s">
        <v>176</v>
      </c>
      <c r="D122" s="91" t="s">
        <v>109</v>
      </c>
      <c r="E122" s="125">
        <v>3900000000</v>
      </c>
      <c r="F122" s="201"/>
      <c r="G122" s="270">
        <f>G123+G128+G133+G136+G139+G142</f>
        <v>5125.7</v>
      </c>
      <c r="H122" s="270">
        <f>H123+H128+H133+H136+H139+H142</f>
        <v>2295</v>
      </c>
      <c r="I122" s="270">
        <f>I123+I128+I133+I136+I139+I142</f>
        <v>2438</v>
      </c>
    </row>
    <row r="123" spans="1:9" ht="63">
      <c r="A123" s="196" t="s">
        <v>504</v>
      </c>
      <c r="B123" s="100">
        <v>156</v>
      </c>
      <c r="C123" s="80" t="s">
        <v>176</v>
      </c>
      <c r="D123" s="80" t="s">
        <v>109</v>
      </c>
      <c r="E123" s="83">
        <v>3900100000</v>
      </c>
      <c r="F123" s="95"/>
      <c r="G123" s="269">
        <f>G124+G126</f>
        <v>2643</v>
      </c>
      <c r="H123" s="269">
        <f>H124+H126</f>
        <v>2295</v>
      </c>
      <c r="I123" s="269">
        <f>I124+I126</f>
        <v>2438</v>
      </c>
    </row>
    <row r="124" spans="1:9" ht="15.75">
      <c r="A124" s="196" t="s">
        <v>306</v>
      </c>
      <c r="B124" s="100">
        <v>156</v>
      </c>
      <c r="C124" s="80" t="s">
        <v>176</v>
      </c>
      <c r="D124" s="80" t="s">
        <v>109</v>
      </c>
      <c r="E124" s="83">
        <v>3900120300</v>
      </c>
      <c r="F124" s="95"/>
      <c r="G124" s="269">
        <f>G125</f>
        <v>2643</v>
      </c>
      <c r="H124" s="269">
        <f>H125</f>
        <v>2295</v>
      </c>
      <c r="I124" s="269">
        <f>I125</f>
        <v>2438</v>
      </c>
    </row>
    <row r="125" spans="1:9" ht="15.75">
      <c r="A125" s="133" t="s">
        <v>594</v>
      </c>
      <c r="B125" s="100">
        <v>156</v>
      </c>
      <c r="C125" s="80" t="s">
        <v>176</v>
      </c>
      <c r="D125" s="80" t="s">
        <v>109</v>
      </c>
      <c r="E125" s="83">
        <v>3900120300</v>
      </c>
      <c r="F125" s="95">
        <v>610</v>
      </c>
      <c r="G125" s="276">
        <f>2143+500</f>
        <v>2643</v>
      </c>
      <c r="H125" s="188">
        <v>2295</v>
      </c>
      <c r="I125" s="188">
        <v>2438</v>
      </c>
    </row>
    <row r="126" spans="1:9" ht="47.25" hidden="1">
      <c r="A126" s="60" t="s">
        <v>310</v>
      </c>
      <c r="B126" s="100">
        <v>156</v>
      </c>
      <c r="C126" s="80" t="s">
        <v>176</v>
      </c>
      <c r="D126" s="80" t="s">
        <v>109</v>
      </c>
      <c r="E126" s="83" t="s">
        <v>514</v>
      </c>
      <c r="F126" s="95"/>
      <c r="G126" s="237">
        <f>G127</f>
        <v>0</v>
      </c>
      <c r="H126" s="237">
        <f>H127</f>
        <v>0</v>
      </c>
      <c r="I126" s="237">
        <f>I127</f>
        <v>0</v>
      </c>
    </row>
    <row r="127" spans="1:9" ht="15.75" hidden="1">
      <c r="A127" s="60" t="s">
        <v>87</v>
      </c>
      <c r="B127" s="100">
        <v>156</v>
      </c>
      <c r="C127" s="80" t="s">
        <v>176</v>
      </c>
      <c r="D127" s="80" t="s">
        <v>109</v>
      </c>
      <c r="E127" s="83" t="s">
        <v>514</v>
      </c>
      <c r="F127" s="95">
        <v>612</v>
      </c>
      <c r="G127" s="237">
        <v>0</v>
      </c>
      <c r="H127" s="182">
        <v>0</v>
      </c>
      <c r="I127" s="182">
        <v>0</v>
      </c>
    </row>
    <row r="128" spans="1:9" ht="32.25" customHeight="1">
      <c r="A128" s="131" t="s">
        <v>447</v>
      </c>
      <c r="B128" s="100">
        <v>156</v>
      </c>
      <c r="C128" s="82" t="s">
        <v>176</v>
      </c>
      <c r="D128" s="82" t="s">
        <v>109</v>
      </c>
      <c r="E128" s="83">
        <v>3900200000</v>
      </c>
      <c r="F128" s="95"/>
      <c r="G128" s="276">
        <f aca="true" t="shared" si="6" ref="G128:I129">G129</f>
        <v>1233.5</v>
      </c>
      <c r="H128" s="276">
        <f t="shared" si="6"/>
        <v>0</v>
      </c>
      <c r="I128" s="276">
        <f t="shared" si="6"/>
        <v>0</v>
      </c>
    </row>
    <row r="129" spans="1:9" ht="83.25" customHeight="1">
      <c r="A129" s="60" t="s">
        <v>311</v>
      </c>
      <c r="B129" s="100">
        <v>156</v>
      </c>
      <c r="C129" s="82" t="s">
        <v>176</v>
      </c>
      <c r="D129" s="82" t="s">
        <v>109</v>
      </c>
      <c r="E129" s="83" t="s">
        <v>365</v>
      </c>
      <c r="F129" s="95"/>
      <c r="G129" s="276">
        <f t="shared" si="6"/>
        <v>1233.5</v>
      </c>
      <c r="H129" s="276">
        <f t="shared" si="6"/>
        <v>0</v>
      </c>
      <c r="I129" s="276">
        <f t="shared" si="6"/>
        <v>0</v>
      </c>
    </row>
    <row r="130" spans="1:9" ht="48.75" customHeight="1">
      <c r="A130" s="133" t="s">
        <v>592</v>
      </c>
      <c r="B130" s="100">
        <v>156</v>
      </c>
      <c r="C130" s="82" t="s">
        <v>176</v>
      </c>
      <c r="D130" s="82" t="s">
        <v>109</v>
      </c>
      <c r="E130" s="83" t="s">
        <v>365</v>
      </c>
      <c r="F130" s="95">
        <v>240</v>
      </c>
      <c r="G130" s="276">
        <f>1033.5+200</f>
        <v>1233.5</v>
      </c>
      <c r="H130" s="276">
        <v>0</v>
      </c>
      <c r="I130" s="276">
        <v>0</v>
      </c>
    </row>
    <row r="131" spans="1:9" ht="80.25" customHeight="1" hidden="1">
      <c r="A131" s="60" t="s">
        <v>312</v>
      </c>
      <c r="B131" s="100">
        <v>156</v>
      </c>
      <c r="C131" s="82" t="s">
        <v>176</v>
      </c>
      <c r="D131" s="82" t="s">
        <v>109</v>
      </c>
      <c r="E131" s="83" t="s">
        <v>313</v>
      </c>
      <c r="F131" s="95"/>
      <c r="G131" s="180">
        <v>0</v>
      </c>
      <c r="H131" s="180">
        <v>0</v>
      </c>
      <c r="I131" s="180"/>
    </row>
    <row r="132" spans="1:9" ht="21.75" customHeight="1" hidden="1">
      <c r="A132" s="60" t="s">
        <v>364</v>
      </c>
      <c r="B132" s="100">
        <v>156</v>
      </c>
      <c r="C132" s="82" t="s">
        <v>176</v>
      </c>
      <c r="D132" s="82" t="s">
        <v>109</v>
      </c>
      <c r="E132" s="83">
        <v>3900720300</v>
      </c>
      <c r="F132" s="95">
        <v>244</v>
      </c>
      <c r="G132" s="180"/>
      <c r="H132" s="180">
        <v>0</v>
      </c>
      <c r="I132" s="180">
        <v>0</v>
      </c>
    </row>
    <row r="133" spans="1:9" ht="29.25" customHeight="1" hidden="1">
      <c r="A133" s="196" t="s">
        <v>457</v>
      </c>
      <c r="B133" s="100">
        <v>156</v>
      </c>
      <c r="C133" s="82" t="s">
        <v>176</v>
      </c>
      <c r="D133" s="82" t="s">
        <v>109</v>
      </c>
      <c r="E133" s="83">
        <v>3900400000</v>
      </c>
      <c r="F133" s="95"/>
      <c r="G133" s="180">
        <f aca="true" t="shared" si="7" ref="G133:I134">G134</f>
        <v>0</v>
      </c>
      <c r="H133" s="180">
        <f t="shared" si="7"/>
        <v>0</v>
      </c>
      <c r="I133" s="180">
        <f t="shared" si="7"/>
        <v>0</v>
      </c>
    </row>
    <row r="134" spans="1:9" ht="15.75" hidden="1">
      <c r="A134" s="60" t="s">
        <v>306</v>
      </c>
      <c r="B134" s="100">
        <v>156</v>
      </c>
      <c r="C134" s="80" t="s">
        <v>176</v>
      </c>
      <c r="D134" s="80" t="s">
        <v>109</v>
      </c>
      <c r="E134" s="83">
        <v>3900420300</v>
      </c>
      <c r="F134" s="95"/>
      <c r="G134" s="180">
        <f t="shared" si="7"/>
        <v>0</v>
      </c>
      <c r="H134" s="180">
        <f t="shared" si="7"/>
        <v>0</v>
      </c>
      <c r="I134" s="180">
        <f t="shared" si="7"/>
        <v>0</v>
      </c>
    </row>
    <row r="135" spans="1:9" ht="21.75" customHeight="1" hidden="1">
      <c r="A135" s="60" t="s">
        <v>364</v>
      </c>
      <c r="B135" s="100">
        <v>156</v>
      </c>
      <c r="C135" s="80" t="s">
        <v>176</v>
      </c>
      <c r="D135" s="80" t="s">
        <v>109</v>
      </c>
      <c r="E135" s="83">
        <v>3900420300</v>
      </c>
      <c r="F135" s="95">
        <v>244</v>
      </c>
      <c r="G135" s="180">
        <v>0</v>
      </c>
      <c r="H135" s="182">
        <v>0</v>
      </c>
      <c r="I135" s="182">
        <v>0</v>
      </c>
    </row>
    <row r="136" spans="1:9" ht="30" customHeight="1" hidden="1">
      <c r="A136" s="131" t="s">
        <v>446</v>
      </c>
      <c r="B136" s="100">
        <v>156</v>
      </c>
      <c r="C136" s="82" t="s">
        <v>176</v>
      </c>
      <c r="D136" s="82" t="s">
        <v>109</v>
      </c>
      <c r="E136" s="83">
        <v>3900500000</v>
      </c>
      <c r="F136" s="95"/>
      <c r="G136" s="237">
        <f aca="true" t="shared" si="8" ref="G136:I137">G137</f>
        <v>0</v>
      </c>
      <c r="H136" s="237">
        <f t="shared" si="8"/>
        <v>0</v>
      </c>
      <c r="I136" s="237">
        <f t="shared" si="8"/>
        <v>0</v>
      </c>
    </row>
    <row r="137" spans="1:9" ht="54" customHeight="1" hidden="1">
      <c r="A137" s="60" t="s">
        <v>310</v>
      </c>
      <c r="B137" s="100">
        <v>156</v>
      </c>
      <c r="C137" s="82" t="s">
        <v>176</v>
      </c>
      <c r="D137" s="82" t="s">
        <v>109</v>
      </c>
      <c r="E137" s="83" t="s">
        <v>445</v>
      </c>
      <c r="F137" s="95"/>
      <c r="G137" s="180">
        <f>G138</f>
        <v>0</v>
      </c>
      <c r="H137" s="180">
        <f t="shared" si="8"/>
        <v>0</v>
      </c>
      <c r="I137" s="180">
        <f t="shared" si="8"/>
        <v>0</v>
      </c>
    </row>
    <row r="138" spans="1:9" ht="22.5" customHeight="1" hidden="1">
      <c r="A138" s="60" t="s">
        <v>364</v>
      </c>
      <c r="B138" s="100">
        <v>156</v>
      </c>
      <c r="C138" s="82" t="s">
        <v>176</v>
      </c>
      <c r="D138" s="82" t="s">
        <v>109</v>
      </c>
      <c r="E138" s="83" t="s">
        <v>445</v>
      </c>
      <c r="F138" s="95">
        <v>244</v>
      </c>
      <c r="G138" s="180">
        <v>0</v>
      </c>
      <c r="H138" s="180">
        <v>0</v>
      </c>
      <c r="I138" s="180">
        <v>0</v>
      </c>
    </row>
    <row r="139" spans="1:9" ht="45.75" customHeight="1" hidden="1">
      <c r="A139" s="60" t="s">
        <v>460</v>
      </c>
      <c r="B139" s="100">
        <v>156</v>
      </c>
      <c r="C139" s="80" t="s">
        <v>176</v>
      </c>
      <c r="D139" s="80" t="s">
        <v>109</v>
      </c>
      <c r="E139" s="83">
        <v>3900600000</v>
      </c>
      <c r="F139" s="95"/>
      <c r="G139" s="180">
        <f aca="true" t="shared" si="9" ref="G139:I140">G140</f>
        <v>0</v>
      </c>
      <c r="H139" s="180">
        <f t="shared" si="9"/>
        <v>0</v>
      </c>
      <c r="I139" s="180">
        <f t="shared" si="9"/>
        <v>0</v>
      </c>
    </row>
    <row r="140" spans="1:9" ht="18" customHeight="1" hidden="1">
      <c r="A140" s="196" t="s">
        <v>306</v>
      </c>
      <c r="B140" s="100">
        <v>156</v>
      </c>
      <c r="C140" s="80" t="s">
        <v>176</v>
      </c>
      <c r="D140" s="80" t="s">
        <v>109</v>
      </c>
      <c r="E140" s="83">
        <v>3900620300</v>
      </c>
      <c r="F140" s="95"/>
      <c r="G140" s="180">
        <f t="shared" si="9"/>
        <v>0</v>
      </c>
      <c r="H140" s="180">
        <f t="shared" si="9"/>
        <v>0</v>
      </c>
      <c r="I140" s="180">
        <f t="shared" si="9"/>
        <v>0</v>
      </c>
    </row>
    <row r="141" spans="1:9" ht="45.75" customHeight="1" hidden="1">
      <c r="A141" s="60" t="s">
        <v>40</v>
      </c>
      <c r="B141" s="100">
        <v>156</v>
      </c>
      <c r="C141" s="80" t="s">
        <v>176</v>
      </c>
      <c r="D141" s="80" t="s">
        <v>109</v>
      </c>
      <c r="E141" s="83">
        <v>3900620300</v>
      </c>
      <c r="F141" s="95">
        <v>244</v>
      </c>
      <c r="G141" s="180">
        <v>0</v>
      </c>
      <c r="H141" s="180">
        <v>0</v>
      </c>
      <c r="I141" s="180">
        <v>0</v>
      </c>
    </row>
    <row r="142" spans="1:9" ht="16.5" customHeight="1">
      <c r="A142" s="131" t="s">
        <v>537</v>
      </c>
      <c r="B142" s="100">
        <v>156</v>
      </c>
      <c r="C142" s="82" t="s">
        <v>176</v>
      </c>
      <c r="D142" s="82" t="s">
        <v>109</v>
      </c>
      <c r="E142" s="83">
        <v>3900700000</v>
      </c>
      <c r="F142" s="95"/>
      <c r="G142" s="269">
        <f aca="true" t="shared" si="10" ref="G142:I143">G143</f>
        <v>1249.2</v>
      </c>
      <c r="H142" s="269">
        <f t="shared" si="10"/>
        <v>0</v>
      </c>
      <c r="I142" s="269">
        <f t="shared" si="10"/>
        <v>0</v>
      </c>
    </row>
    <row r="143" spans="1:9" ht="22.5" customHeight="1">
      <c r="A143" s="196" t="s">
        <v>306</v>
      </c>
      <c r="B143" s="100">
        <v>156</v>
      </c>
      <c r="C143" s="82" t="s">
        <v>176</v>
      </c>
      <c r="D143" s="82" t="s">
        <v>109</v>
      </c>
      <c r="E143" s="83">
        <v>3900720300</v>
      </c>
      <c r="F143" s="95"/>
      <c r="G143" s="188">
        <f t="shared" si="10"/>
        <v>1249.2</v>
      </c>
      <c r="H143" s="188">
        <f t="shared" si="10"/>
        <v>0</v>
      </c>
      <c r="I143" s="188">
        <f t="shared" si="10"/>
        <v>0</v>
      </c>
    </row>
    <row r="144" spans="1:9" ht="46.5" customHeight="1">
      <c r="A144" s="133" t="s">
        <v>592</v>
      </c>
      <c r="B144" s="100">
        <v>156</v>
      </c>
      <c r="C144" s="82" t="s">
        <v>176</v>
      </c>
      <c r="D144" s="82" t="s">
        <v>109</v>
      </c>
      <c r="E144" s="83">
        <v>3900720300</v>
      </c>
      <c r="F144" s="95">
        <v>240</v>
      </c>
      <c r="G144" s="269">
        <f>75+174.2+1000</f>
        <v>1249.2</v>
      </c>
      <c r="H144" s="269">
        <v>0</v>
      </c>
      <c r="I144" s="269">
        <v>0</v>
      </c>
    </row>
    <row r="145" spans="1:9" ht="20.25" customHeight="1">
      <c r="A145" s="98" t="s">
        <v>569</v>
      </c>
      <c r="B145" s="100">
        <v>156</v>
      </c>
      <c r="C145" s="82" t="s">
        <v>176</v>
      </c>
      <c r="D145" s="82" t="s">
        <v>568</v>
      </c>
      <c r="E145" s="83"/>
      <c r="F145" s="95"/>
      <c r="G145" s="269">
        <f>G146+G148</f>
        <v>255.00000000000023</v>
      </c>
      <c r="H145" s="269">
        <f>H146+H148</f>
        <v>0</v>
      </c>
      <c r="I145" s="269">
        <f>I146+I148</f>
        <v>0</v>
      </c>
    </row>
    <row r="146" spans="1:9" ht="19.5" customHeight="1">
      <c r="A146" s="133" t="s">
        <v>624</v>
      </c>
      <c r="B146" s="201">
        <v>156</v>
      </c>
      <c r="C146" s="134" t="s">
        <v>176</v>
      </c>
      <c r="D146" s="134" t="s">
        <v>568</v>
      </c>
      <c r="E146" s="95">
        <v>9100071780</v>
      </c>
      <c r="F146" s="95"/>
      <c r="G146" s="308">
        <f>G147</f>
        <v>255.00000000000023</v>
      </c>
      <c r="H146" s="308">
        <f>H147</f>
        <v>0</v>
      </c>
      <c r="I146" s="308">
        <f>I147</f>
        <v>0</v>
      </c>
    </row>
    <row r="147" spans="1:9" ht="49.5" customHeight="1">
      <c r="A147" s="133" t="s">
        <v>592</v>
      </c>
      <c r="B147" s="201">
        <v>156</v>
      </c>
      <c r="C147" s="134" t="s">
        <v>176</v>
      </c>
      <c r="D147" s="134" t="s">
        <v>568</v>
      </c>
      <c r="E147" s="95">
        <v>9100071780</v>
      </c>
      <c r="F147" s="95">
        <v>240</v>
      </c>
      <c r="G147" s="269">
        <f>1900+58.8+110+150-1963.8</f>
        <v>255.00000000000023</v>
      </c>
      <c r="H147" s="269">
        <v>0</v>
      </c>
      <c r="I147" s="269">
        <v>0</v>
      </c>
    </row>
    <row r="148" spans="1:9" ht="33" customHeight="1" hidden="1">
      <c r="A148" s="60" t="s">
        <v>396</v>
      </c>
      <c r="B148" s="201">
        <v>156</v>
      </c>
      <c r="C148" s="134" t="s">
        <v>176</v>
      </c>
      <c r="D148" s="134" t="s">
        <v>568</v>
      </c>
      <c r="E148" s="83" t="s">
        <v>278</v>
      </c>
      <c r="F148" s="95"/>
      <c r="G148" s="269">
        <f>G149</f>
        <v>0</v>
      </c>
      <c r="H148" s="269">
        <f>H149</f>
        <v>0</v>
      </c>
      <c r="I148" s="269">
        <f>I149</f>
        <v>0</v>
      </c>
    </row>
    <row r="149" spans="1:9" ht="45" customHeight="1" hidden="1">
      <c r="A149" s="311" t="s">
        <v>592</v>
      </c>
      <c r="B149" s="201">
        <v>156</v>
      </c>
      <c r="C149" s="134" t="s">
        <v>176</v>
      </c>
      <c r="D149" s="134" t="s">
        <v>568</v>
      </c>
      <c r="E149" s="83" t="s">
        <v>278</v>
      </c>
      <c r="F149" s="95">
        <v>240</v>
      </c>
      <c r="G149" s="269">
        <f>1000-1000</f>
        <v>0</v>
      </c>
      <c r="H149" s="269">
        <v>0</v>
      </c>
      <c r="I149" s="269">
        <v>0</v>
      </c>
    </row>
    <row r="150" spans="1:9" ht="20.25" customHeight="1">
      <c r="A150" s="98" t="s">
        <v>199</v>
      </c>
      <c r="B150" s="100">
        <v>156</v>
      </c>
      <c r="C150" s="101" t="s">
        <v>110</v>
      </c>
      <c r="D150" s="101" t="s">
        <v>173</v>
      </c>
      <c r="E150" s="98"/>
      <c r="F150" s="210"/>
      <c r="G150" s="272">
        <f>G151+G162+G181+G220</f>
        <v>141830</v>
      </c>
      <c r="H150" s="272">
        <f>H151+H162+H181+H220</f>
        <v>33611.5</v>
      </c>
      <c r="I150" s="272">
        <f>I151+I162+I181+I220</f>
        <v>28010.5</v>
      </c>
    </row>
    <row r="151" spans="1:9" ht="18" customHeight="1">
      <c r="A151" s="99" t="s">
        <v>157</v>
      </c>
      <c r="B151" s="100">
        <v>156</v>
      </c>
      <c r="C151" s="91" t="s">
        <v>110</v>
      </c>
      <c r="D151" s="91" t="s">
        <v>172</v>
      </c>
      <c r="E151" s="61"/>
      <c r="F151" s="95"/>
      <c r="G151" s="269">
        <f>G152</f>
        <v>1240.5</v>
      </c>
      <c r="H151" s="269">
        <f>H152</f>
        <v>1505</v>
      </c>
      <c r="I151" s="269">
        <f>I152</f>
        <v>1505</v>
      </c>
    </row>
    <row r="152" spans="1:9" ht="29.25" customHeight="1">
      <c r="A152" s="60" t="s">
        <v>200</v>
      </c>
      <c r="B152" s="100">
        <v>156</v>
      </c>
      <c r="C152" s="80" t="s">
        <v>110</v>
      </c>
      <c r="D152" s="80" t="s">
        <v>172</v>
      </c>
      <c r="E152" s="61">
        <v>9100000000</v>
      </c>
      <c r="F152" s="95"/>
      <c r="G152" s="269">
        <f>G154+G160</f>
        <v>1240.5</v>
      </c>
      <c r="H152" s="269">
        <f>H154+H160</f>
        <v>1505</v>
      </c>
      <c r="I152" s="269">
        <f>I154+I160</f>
        <v>1505</v>
      </c>
    </row>
    <row r="153" spans="1:9" ht="19.5" customHeight="1" hidden="1">
      <c r="A153" s="60" t="s">
        <v>201</v>
      </c>
      <c r="B153" s="100">
        <v>156</v>
      </c>
      <c r="C153" s="80" t="s">
        <v>110</v>
      </c>
      <c r="D153" s="80" t="s">
        <v>172</v>
      </c>
      <c r="E153" s="61">
        <v>9100020000</v>
      </c>
      <c r="F153" s="95"/>
      <c r="G153" s="269">
        <f>G154+G158+G160</f>
        <v>1240.5</v>
      </c>
      <c r="H153" s="269">
        <f>H154+H158+H160</f>
        <v>1505</v>
      </c>
      <c r="I153" s="269">
        <f>I154+I158+I160</f>
        <v>1505</v>
      </c>
    </row>
    <row r="154" spans="1:9" ht="31.5">
      <c r="A154" s="60" t="s">
        <v>202</v>
      </c>
      <c r="B154" s="100">
        <v>156</v>
      </c>
      <c r="C154" s="80" t="s">
        <v>110</v>
      </c>
      <c r="D154" s="80" t="s">
        <v>172</v>
      </c>
      <c r="E154" s="61">
        <v>9100021050</v>
      </c>
      <c r="F154" s="95"/>
      <c r="G154" s="269">
        <f>SUM(G155:G157)</f>
        <v>1239.5</v>
      </c>
      <c r="H154" s="269">
        <f>SUM(H155:H157)</f>
        <v>1500</v>
      </c>
      <c r="I154" s="269">
        <f>SUM(I155:I157)</f>
        <v>1500</v>
      </c>
    </row>
    <row r="155" spans="1:9" ht="48" customHeight="1" hidden="1">
      <c r="A155" s="60" t="s">
        <v>40</v>
      </c>
      <c r="B155" s="100">
        <v>156</v>
      </c>
      <c r="C155" s="80" t="s">
        <v>110</v>
      </c>
      <c r="D155" s="80" t="s">
        <v>172</v>
      </c>
      <c r="E155" s="61">
        <v>9100021050</v>
      </c>
      <c r="F155" s="95">
        <v>243</v>
      </c>
      <c r="G155" s="180">
        <f>950-900-50</f>
        <v>0</v>
      </c>
      <c r="H155" s="180">
        <v>0</v>
      </c>
      <c r="I155" s="180">
        <v>0</v>
      </c>
    </row>
    <row r="156" spans="1:9" ht="47.25" customHeight="1">
      <c r="A156" s="133" t="s">
        <v>592</v>
      </c>
      <c r="B156" s="100">
        <v>156</v>
      </c>
      <c r="C156" s="80" t="s">
        <v>110</v>
      </c>
      <c r="D156" s="80" t="s">
        <v>172</v>
      </c>
      <c r="E156" s="61">
        <v>9100021050</v>
      </c>
      <c r="F156" s="95">
        <v>240</v>
      </c>
      <c r="G156" s="269">
        <f>840-171.5-58.8-320.2+550</f>
        <v>839.5</v>
      </c>
      <c r="H156" s="269">
        <v>1000</v>
      </c>
      <c r="I156" s="269">
        <v>1000</v>
      </c>
    </row>
    <row r="157" spans="1:9" ht="18" customHeight="1">
      <c r="A157" s="310" t="s">
        <v>594</v>
      </c>
      <c r="B157" s="100">
        <v>156</v>
      </c>
      <c r="C157" s="80" t="s">
        <v>110</v>
      </c>
      <c r="D157" s="80" t="s">
        <v>172</v>
      </c>
      <c r="E157" s="61">
        <v>9100021050</v>
      </c>
      <c r="F157" s="95">
        <v>610</v>
      </c>
      <c r="G157" s="269">
        <v>400</v>
      </c>
      <c r="H157" s="269">
        <v>500</v>
      </c>
      <c r="I157" s="269">
        <v>500</v>
      </c>
    </row>
    <row r="158" spans="1:9" ht="15.75" hidden="1">
      <c r="A158" s="60" t="s">
        <v>332</v>
      </c>
      <c r="B158" s="100">
        <v>156</v>
      </c>
      <c r="C158" s="80" t="s">
        <v>110</v>
      </c>
      <c r="D158" s="80" t="s">
        <v>172</v>
      </c>
      <c r="E158" s="61">
        <v>9100021060</v>
      </c>
      <c r="F158" s="95"/>
      <c r="G158" s="180">
        <f>G159</f>
        <v>0</v>
      </c>
      <c r="H158" s="180">
        <f>H159</f>
        <v>0</v>
      </c>
      <c r="I158" s="180">
        <f>I159</f>
        <v>0</v>
      </c>
    </row>
    <row r="159" spans="1:9" ht="47.25" hidden="1">
      <c r="A159" s="60" t="s">
        <v>40</v>
      </c>
      <c r="B159" s="100">
        <v>156</v>
      </c>
      <c r="C159" s="80" t="s">
        <v>110</v>
      </c>
      <c r="D159" s="80" t="s">
        <v>172</v>
      </c>
      <c r="E159" s="61">
        <v>9100021060</v>
      </c>
      <c r="F159" s="95">
        <v>243</v>
      </c>
      <c r="G159" s="180"/>
      <c r="H159" s="180">
        <v>0</v>
      </c>
      <c r="I159" s="180">
        <v>0</v>
      </c>
    </row>
    <row r="160" spans="1:9" ht="15.75">
      <c r="A160" s="60" t="s">
        <v>217</v>
      </c>
      <c r="B160" s="100">
        <v>156</v>
      </c>
      <c r="C160" s="80" t="s">
        <v>110</v>
      </c>
      <c r="D160" s="80" t="s">
        <v>172</v>
      </c>
      <c r="E160" s="61">
        <v>9100023020</v>
      </c>
      <c r="F160" s="95"/>
      <c r="G160" s="269">
        <f>G161</f>
        <v>1</v>
      </c>
      <c r="H160" s="269">
        <f>H161</f>
        <v>5</v>
      </c>
      <c r="I160" s="269">
        <f>I161</f>
        <v>5</v>
      </c>
    </row>
    <row r="161" spans="1:9" ht="48.75" customHeight="1">
      <c r="A161" s="133" t="s">
        <v>592</v>
      </c>
      <c r="B161" s="100">
        <v>156</v>
      </c>
      <c r="C161" s="80" t="s">
        <v>110</v>
      </c>
      <c r="D161" s="80" t="s">
        <v>172</v>
      </c>
      <c r="E161" s="61">
        <v>9100023020</v>
      </c>
      <c r="F161" s="95">
        <v>240</v>
      </c>
      <c r="G161" s="269">
        <f>1-1+1</f>
        <v>1</v>
      </c>
      <c r="H161" s="269">
        <v>5</v>
      </c>
      <c r="I161" s="269">
        <v>5</v>
      </c>
    </row>
    <row r="162" spans="1:9" ht="18" customHeight="1">
      <c r="A162" s="99" t="s">
        <v>158</v>
      </c>
      <c r="B162" s="100">
        <v>156</v>
      </c>
      <c r="C162" s="91" t="s">
        <v>110</v>
      </c>
      <c r="D162" s="91" t="s">
        <v>174</v>
      </c>
      <c r="E162" s="100"/>
      <c r="F162" s="201"/>
      <c r="G162" s="270">
        <f>G163+G176+G179</f>
        <v>55066.7</v>
      </c>
      <c r="H162" s="270">
        <f>H163+H176+H179</f>
        <v>19401</v>
      </c>
      <c r="I162" s="270">
        <f>I163+I176+I179</f>
        <v>7400</v>
      </c>
    </row>
    <row r="163" spans="1:9" ht="95.25" customHeight="1">
      <c r="A163" s="89" t="s">
        <v>386</v>
      </c>
      <c r="B163" s="100">
        <v>156</v>
      </c>
      <c r="C163" s="80" t="s">
        <v>110</v>
      </c>
      <c r="D163" s="80" t="s">
        <v>174</v>
      </c>
      <c r="E163" s="83">
        <v>4100000000</v>
      </c>
      <c r="F163" s="95"/>
      <c r="G163" s="269">
        <f>G164+G167+G170</f>
        <v>51286.7</v>
      </c>
      <c r="H163" s="269">
        <f>H164+H167+H170</f>
        <v>14772.3</v>
      </c>
      <c r="I163" s="269">
        <f>I164+I167+I170</f>
        <v>0</v>
      </c>
    </row>
    <row r="164" spans="1:9" ht="78.75" customHeight="1">
      <c r="A164" s="196" t="s">
        <v>438</v>
      </c>
      <c r="B164" s="100">
        <v>156</v>
      </c>
      <c r="C164" s="80" t="s">
        <v>110</v>
      </c>
      <c r="D164" s="80" t="s">
        <v>174</v>
      </c>
      <c r="E164" s="83">
        <v>4100400000</v>
      </c>
      <c r="F164" s="95"/>
      <c r="G164" s="269">
        <f aca="true" t="shared" si="11" ref="G164:I165">G165</f>
        <v>2400</v>
      </c>
      <c r="H164" s="269">
        <f t="shared" si="11"/>
        <v>2400</v>
      </c>
      <c r="I164" s="269">
        <f t="shared" si="11"/>
        <v>0</v>
      </c>
    </row>
    <row r="165" spans="1:9" ht="19.5" customHeight="1">
      <c r="A165" s="60" t="s">
        <v>203</v>
      </c>
      <c r="B165" s="100">
        <v>156</v>
      </c>
      <c r="C165" s="80" t="s">
        <v>110</v>
      </c>
      <c r="D165" s="80" t="s">
        <v>174</v>
      </c>
      <c r="E165" s="83">
        <v>4100423090</v>
      </c>
      <c r="F165" s="95"/>
      <c r="G165" s="269">
        <f t="shared" si="11"/>
        <v>2400</v>
      </c>
      <c r="H165" s="269">
        <f t="shared" si="11"/>
        <v>2400</v>
      </c>
      <c r="I165" s="269">
        <f t="shared" si="11"/>
        <v>0</v>
      </c>
    </row>
    <row r="166" spans="1:9" ht="65.25" customHeight="1">
      <c r="A166" s="309" t="s">
        <v>595</v>
      </c>
      <c r="B166" s="100">
        <v>156</v>
      </c>
      <c r="C166" s="80" t="s">
        <v>110</v>
      </c>
      <c r="D166" s="80" t="s">
        <v>174</v>
      </c>
      <c r="E166" s="83">
        <v>4100423090</v>
      </c>
      <c r="F166" s="83">
        <v>810</v>
      </c>
      <c r="G166" s="269">
        <f>2400-100+100</f>
        <v>2400</v>
      </c>
      <c r="H166" s="269">
        <f>2400-1654.2+1654.2</f>
        <v>2400</v>
      </c>
      <c r="I166" s="269">
        <v>0</v>
      </c>
    </row>
    <row r="167" spans="1:9" ht="28.5" customHeight="1">
      <c r="A167" s="196" t="s">
        <v>633</v>
      </c>
      <c r="B167" s="100">
        <v>156</v>
      </c>
      <c r="C167" s="80" t="s">
        <v>110</v>
      </c>
      <c r="D167" s="80" t="s">
        <v>174</v>
      </c>
      <c r="E167" s="83">
        <v>4100600000</v>
      </c>
      <c r="F167" s="83"/>
      <c r="G167" s="269">
        <f aca="true" t="shared" si="12" ref="G167:I168">G168</f>
        <v>7063.2</v>
      </c>
      <c r="H167" s="269">
        <f t="shared" si="12"/>
        <v>0</v>
      </c>
      <c r="I167" s="269">
        <f t="shared" si="12"/>
        <v>0</v>
      </c>
    </row>
    <row r="168" spans="1:9" ht="21" customHeight="1">
      <c r="A168" s="60" t="s">
        <v>203</v>
      </c>
      <c r="B168" s="100">
        <v>156</v>
      </c>
      <c r="C168" s="80" t="s">
        <v>110</v>
      </c>
      <c r="D168" s="80" t="s">
        <v>174</v>
      </c>
      <c r="E168" s="214">
        <v>4100623090</v>
      </c>
      <c r="F168" s="83"/>
      <c r="G168" s="269">
        <f t="shared" si="12"/>
        <v>7063.2</v>
      </c>
      <c r="H168" s="269">
        <f t="shared" si="12"/>
        <v>0</v>
      </c>
      <c r="I168" s="269">
        <f t="shared" si="12"/>
        <v>0</v>
      </c>
    </row>
    <row r="169" spans="1:9" ht="51" customHeight="1">
      <c r="A169" s="133" t="s">
        <v>592</v>
      </c>
      <c r="B169" s="100">
        <v>156</v>
      </c>
      <c r="C169" s="80" t="s">
        <v>110</v>
      </c>
      <c r="D169" s="80" t="s">
        <v>174</v>
      </c>
      <c r="E169" s="214">
        <v>4100623090</v>
      </c>
      <c r="F169" s="83">
        <v>240</v>
      </c>
      <c r="G169" s="284">
        <v>7063.2</v>
      </c>
      <c r="H169" s="323">
        <v>0</v>
      </c>
      <c r="I169" s="323">
        <v>0</v>
      </c>
    </row>
    <row r="170" spans="1:9" ht="32.25" customHeight="1">
      <c r="A170" s="89" t="s">
        <v>539</v>
      </c>
      <c r="B170" s="100">
        <v>156</v>
      </c>
      <c r="C170" s="80" t="s">
        <v>110</v>
      </c>
      <c r="D170" s="80" t="s">
        <v>174</v>
      </c>
      <c r="E170" s="83" t="s">
        <v>576</v>
      </c>
      <c r="F170" s="95"/>
      <c r="G170" s="269">
        <f>G171</f>
        <v>41823.5</v>
      </c>
      <c r="H170" s="269">
        <f>H171</f>
        <v>12372.3</v>
      </c>
      <c r="I170" s="269">
        <f>I171</f>
        <v>0</v>
      </c>
    </row>
    <row r="171" spans="1:9" ht="33.75" customHeight="1">
      <c r="A171" s="89" t="s">
        <v>540</v>
      </c>
      <c r="B171" s="100">
        <v>156</v>
      </c>
      <c r="C171" s="80" t="s">
        <v>110</v>
      </c>
      <c r="D171" s="80" t="s">
        <v>174</v>
      </c>
      <c r="E171" s="83" t="s">
        <v>577</v>
      </c>
      <c r="F171" s="95"/>
      <c r="G171" s="269">
        <f>G172+G173</f>
        <v>41823.5</v>
      </c>
      <c r="H171" s="269">
        <f>H172+H173</f>
        <v>12372.3</v>
      </c>
      <c r="I171" s="269">
        <f>I172+I173</f>
        <v>0</v>
      </c>
    </row>
    <row r="172" spans="1:9" ht="45.75" customHeight="1">
      <c r="A172" s="309" t="s">
        <v>592</v>
      </c>
      <c r="B172" s="100">
        <v>156</v>
      </c>
      <c r="C172" s="80" t="s">
        <v>110</v>
      </c>
      <c r="D172" s="80" t="s">
        <v>174</v>
      </c>
      <c r="E172" s="83" t="s">
        <v>577</v>
      </c>
      <c r="F172" s="95">
        <v>240</v>
      </c>
      <c r="G172" s="269">
        <v>100</v>
      </c>
      <c r="H172" s="269">
        <v>0</v>
      </c>
      <c r="I172" s="269">
        <v>0</v>
      </c>
    </row>
    <row r="173" spans="1:9" ht="18.75" customHeight="1">
      <c r="A173" s="309" t="s">
        <v>597</v>
      </c>
      <c r="B173" s="100">
        <v>156</v>
      </c>
      <c r="C173" s="80" t="s">
        <v>110</v>
      </c>
      <c r="D173" s="80" t="s">
        <v>174</v>
      </c>
      <c r="E173" s="83" t="s">
        <v>577</v>
      </c>
      <c r="F173" s="95">
        <v>410</v>
      </c>
      <c r="G173" s="269">
        <v>41723.5</v>
      </c>
      <c r="H173" s="269">
        <f>12372.3+1654.2-1654.2</f>
        <v>12372.3</v>
      </c>
      <c r="I173" s="269">
        <v>0</v>
      </c>
    </row>
    <row r="174" spans="1:9" ht="22.5" customHeight="1" hidden="1">
      <c r="A174" s="280" t="s">
        <v>203</v>
      </c>
      <c r="B174" s="278">
        <v>156</v>
      </c>
      <c r="C174" s="279" t="s">
        <v>110</v>
      </c>
      <c r="D174" s="279" t="s">
        <v>174</v>
      </c>
      <c r="E174" s="202">
        <v>4100423090</v>
      </c>
      <c r="F174" s="202"/>
      <c r="G174" s="180">
        <f>G175</f>
        <v>0</v>
      </c>
      <c r="H174" s="180">
        <f>H175</f>
        <v>0</v>
      </c>
      <c r="I174" s="180">
        <f>I175</f>
        <v>0</v>
      </c>
    </row>
    <row r="175" spans="1:9" ht="69" customHeight="1" hidden="1">
      <c r="A175" s="281" t="s">
        <v>404</v>
      </c>
      <c r="B175" s="278">
        <v>156</v>
      </c>
      <c r="C175" s="279" t="s">
        <v>110</v>
      </c>
      <c r="D175" s="279" t="s">
        <v>174</v>
      </c>
      <c r="E175" s="202">
        <v>4100423090</v>
      </c>
      <c r="F175" s="202">
        <v>811</v>
      </c>
      <c r="G175" s="180">
        <v>0</v>
      </c>
      <c r="H175" s="180">
        <v>0</v>
      </c>
      <c r="I175" s="180">
        <v>0</v>
      </c>
    </row>
    <row r="176" spans="1:9" ht="18" customHeight="1">
      <c r="A176" s="60" t="s">
        <v>203</v>
      </c>
      <c r="B176" s="100">
        <v>156</v>
      </c>
      <c r="C176" s="80" t="s">
        <v>110</v>
      </c>
      <c r="D176" s="80" t="s">
        <v>174</v>
      </c>
      <c r="E176" s="61">
        <v>9100023090</v>
      </c>
      <c r="F176" s="95"/>
      <c r="G176" s="269">
        <f>G177+G178</f>
        <v>2485</v>
      </c>
      <c r="H176" s="269">
        <f>H177+H178</f>
        <v>4628.7</v>
      </c>
      <c r="I176" s="269">
        <f>I177+I178</f>
        <v>7400</v>
      </c>
    </row>
    <row r="177" spans="1:9" ht="49.5" customHeight="1">
      <c r="A177" s="309" t="s">
        <v>592</v>
      </c>
      <c r="B177" s="100">
        <v>156</v>
      </c>
      <c r="C177" s="80" t="s">
        <v>110</v>
      </c>
      <c r="D177" s="80" t="s">
        <v>174</v>
      </c>
      <c r="E177" s="83">
        <v>9100023090</v>
      </c>
      <c r="F177" s="95">
        <v>240</v>
      </c>
      <c r="G177" s="269">
        <f>1894+500+267-260+84</f>
        <v>2485</v>
      </c>
      <c r="H177" s="269">
        <f>5000-371.3</f>
        <v>4628.7</v>
      </c>
      <c r="I177" s="269">
        <v>5000</v>
      </c>
    </row>
    <row r="178" spans="1:9" ht="65.25" customHeight="1">
      <c r="A178" s="309" t="s">
        <v>595</v>
      </c>
      <c r="B178" s="100">
        <v>156</v>
      </c>
      <c r="C178" s="80" t="s">
        <v>110</v>
      </c>
      <c r="D178" s="80" t="s">
        <v>174</v>
      </c>
      <c r="E178" s="83">
        <v>9100023090</v>
      </c>
      <c r="F178" s="95">
        <v>810</v>
      </c>
      <c r="G178" s="269">
        <v>0</v>
      </c>
      <c r="H178" s="269">
        <v>0</v>
      </c>
      <c r="I178" s="269">
        <v>2400</v>
      </c>
    </row>
    <row r="179" spans="1:9" ht="33" customHeight="1">
      <c r="A179" s="60" t="s">
        <v>396</v>
      </c>
      <c r="B179" s="100">
        <v>156</v>
      </c>
      <c r="C179" s="80" t="s">
        <v>110</v>
      </c>
      <c r="D179" s="80" t="s">
        <v>175</v>
      </c>
      <c r="E179" s="83" t="s">
        <v>278</v>
      </c>
      <c r="F179" s="95"/>
      <c r="G179" s="269">
        <f>G180</f>
        <v>1295</v>
      </c>
      <c r="H179" s="269">
        <f>H180</f>
        <v>0</v>
      </c>
      <c r="I179" s="269">
        <f>I180</f>
        <v>0</v>
      </c>
    </row>
    <row r="180" spans="1:9" ht="48" customHeight="1">
      <c r="A180" s="311" t="s">
        <v>592</v>
      </c>
      <c r="B180" s="100">
        <v>156</v>
      </c>
      <c r="C180" s="80" t="s">
        <v>110</v>
      </c>
      <c r="D180" s="80" t="s">
        <v>175</v>
      </c>
      <c r="E180" s="83" t="s">
        <v>278</v>
      </c>
      <c r="F180" s="95">
        <v>240</v>
      </c>
      <c r="G180" s="269">
        <v>1295</v>
      </c>
      <c r="H180" s="269">
        <v>0</v>
      </c>
      <c r="I180" s="269">
        <v>0</v>
      </c>
    </row>
    <row r="181" spans="1:9" ht="18.75" customHeight="1">
      <c r="A181" s="99" t="s">
        <v>159</v>
      </c>
      <c r="B181" s="100">
        <v>156</v>
      </c>
      <c r="C181" s="80" t="s">
        <v>110</v>
      </c>
      <c r="D181" s="80" t="s">
        <v>175</v>
      </c>
      <c r="E181" s="61"/>
      <c r="F181" s="95"/>
      <c r="G181" s="270">
        <f>G182+G201+G203+G207+G209+G212+G214+G216+G218</f>
        <v>80072.79999999999</v>
      </c>
      <c r="H181" s="270">
        <f>H182+H201+H203+H207+H209+H212+H214+H216+H218</f>
        <v>6505.5</v>
      </c>
      <c r="I181" s="270">
        <f>I182+I201+I203+I207+I209+I212+I214+I216+I218</f>
        <v>12105.5</v>
      </c>
    </row>
    <row r="182" spans="1:9" ht="62.25" customHeight="1">
      <c r="A182" s="219" t="s">
        <v>570</v>
      </c>
      <c r="B182" s="100">
        <v>156</v>
      </c>
      <c r="C182" s="80" t="s">
        <v>110</v>
      </c>
      <c r="D182" s="80" t="s">
        <v>175</v>
      </c>
      <c r="E182" s="83">
        <v>2500000000</v>
      </c>
      <c r="F182" s="95"/>
      <c r="G182" s="269">
        <f>G183+G192+G195+G198</f>
        <v>65570.79999999999</v>
      </c>
      <c r="H182" s="269">
        <f>H183+H192+H195+H198</f>
        <v>3938.8</v>
      </c>
      <c r="I182" s="269">
        <f>I183+I192+I195+I198</f>
        <v>3938.8</v>
      </c>
    </row>
    <row r="183" spans="1:9" ht="48" customHeight="1">
      <c r="A183" s="221" t="s">
        <v>541</v>
      </c>
      <c r="B183" s="218">
        <v>156</v>
      </c>
      <c r="C183" s="80" t="s">
        <v>110</v>
      </c>
      <c r="D183" s="80" t="s">
        <v>175</v>
      </c>
      <c r="E183" s="83" t="s">
        <v>402</v>
      </c>
      <c r="F183" s="95"/>
      <c r="G183" s="269">
        <f>G184+G186+G188+G190</f>
        <v>65470.799999999996</v>
      </c>
      <c r="H183" s="269">
        <f>H184+H186+H188+H190</f>
        <v>3838.8</v>
      </c>
      <c r="I183" s="269">
        <f>I184+I186+I188+I190</f>
        <v>3838.8</v>
      </c>
    </row>
    <row r="184" spans="1:9" ht="66" customHeight="1">
      <c r="A184" s="290" t="s">
        <v>542</v>
      </c>
      <c r="B184" s="100">
        <v>156</v>
      </c>
      <c r="C184" s="80" t="s">
        <v>110</v>
      </c>
      <c r="D184" s="80" t="s">
        <v>175</v>
      </c>
      <c r="E184" s="83" t="s">
        <v>538</v>
      </c>
      <c r="F184" s="95"/>
      <c r="G184" s="269">
        <f>G185</f>
        <v>50000</v>
      </c>
      <c r="H184" s="269">
        <f>H185</f>
        <v>0</v>
      </c>
      <c r="I184" s="269">
        <f>I185</f>
        <v>0</v>
      </c>
    </row>
    <row r="185" spans="1:9" ht="45" customHeight="1">
      <c r="A185" s="133" t="s">
        <v>592</v>
      </c>
      <c r="B185" s="100">
        <v>156</v>
      </c>
      <c r="C185" s="80" t="s">
        <v>110</v>
      </c>
      <c r="D185" s="80" t="s">
        <v>175</v>
      </c>
      <c r="E185" s="83" t="s">
        <v>538</v>
      </c>
      <c r="F185" s="95">
        <v>240</v>
      </c>
      <c r="G185" s="269">
        <f>50000+8960.6-8960.6</f>
        <v>50000</v>
      </c>
      <c r="H185" s="269">
        <v>0</v>
      </c>
      <c r="I185" s="269">
        <v>0</v>
      </c>
    </row>
    <row r="186" spans="1:9" ht="36" customHeight="1">
      <c r="A186" s="220" t="s">
        <v>307</v>
      </c>
      <c r="B186" s="100">
        <v>156</v>
      </c>
      <c r="C186" s="80" t="s">
        <v>110</v>
      </c>
      <c r="D186" s="80" t="s">
        <v>175</v>
      </c>
      <c r="E186" s="83" t="s">
        <v>403</v>
      </c>
      <c r="F186" s="95"/>
      <c r="G186" s="269">
        <f>G187</f>
        <v>5399.099999999999</v>
      </c>
      <c r="H186" s="269">
        <f>H187</f>
        <v>3838.8</v>
      </c>
      <c r="I186" s="269">
        <f>I187</f>
        <v>3838.8</v>
      </c>
    </row>
    <row r="187" spans="1:9" ht="47.25" customHeight="1">
      <c r="A187" s="133" t="s">
        <v>592</v>
      </c>
      <c r="B187" s="100">
        <v>156</v>
      </c>
      <c r="C187" s="80" t="s">
        <v>110</v>
      </c>
      <c r="D187" s="80" t="s">
        <v>175</v>
      </c>
      <c r="E187" s="83" t="s">
        <v>403</v>
      </c>
      <c r="F187" s="95">
        <v>240</v>
      </c>
      <c r="G187" s="269">
        <f>5364.9+34.2</f>
        <v>5399.099999999999</v>
      </c>
      <c r="H187" s="269">
        <v>3838.8</v>
      </c>
      <c r="I187" s="269">
        <v>3838.8</v>
      </c>
    </row>
    <row r="188" spans="1:9" ht="30" customHeight="1">
      <c r="A188" s="133" t="s">
        <v>627</v>
      </c>
      <c r="B188" s="100">
        <v>156</v>
      </c>
      <c r="C188" s="80" t="s">
        <v>110</v>
      </c>
      <c r="D188" s="80" t="s">
        <v>175</v>
      </c>
      <c r="E188" s="83" t="s">
        <v>625</v>
      </c>
      <c r="F188" s="95"/>
      <c r="G188" s="269">
        <f>G189</f>
        <v>1111.1</v>
      </c>
      <c r="H188" s="269">
        <f>H189</f>
        <v>0</v>
      </c>
      <c r="I188" s="269">
        <f>I189</f>
        <v>0</v>
      </c>
    </row>
    <row r="189" spans="1:9" ht="47.25" customHeight="1">
      <c r="A189" s="133" t="s">
        <v>592</v>
      </c>
      <c r="B189" s="100">
        <v>156</v>
      </c>
      <c r="C189" s="80" t="s">
        <v>110</v>
      </c>
      <c r="D189" s="80" t="s">
        <v>175</v>
      </c>
      <c r="E189" s="83" t="s">
        <v>625</v>
      </c>
      <c r="F189" s="95">
        <v>240</v>
      </c>
      <c r="G189" s="269">
        <v>1111.1</v>
      </c>
      <c r="H189" s="269">
        <v>0</v>
      </c>
      <c r="I189" s="269">
        <v>0</v>
      </c>
    </row>
    <row r="190" spans="1:9" ht="46.5" customHeight="1">
      <c r="A190" s="133" t="s">
        <v>628</v>
      </c>
      <c r="B190" s="100">
        <v>156</v>
      </c>
      <c r="C190" s="80" t="s">
        <v>110</v>
      </c>
      <c r="D190" s="80" t="s">
        <v>175</v>
      </c>
      <c r="E190" s="83" t="s">
        <v>626</v>
      </c>
      <c r="F190" s="95"/>
      <c r="G190" s="269">
        <f>G191</f>
        <v>8960.6</v>
      </c>
      <c r="H190" s="269">
        <f>H191</f>
        <v>0</v>
      </c>
      <c r="I190" s="269">
        <f>I191</f>
        <v>0</v>
      </c>
    </row>
    <row r="191" spans="1:9" ht="47.25" customHeight="1">
      <c r="A191" s="133" t="s">
        <v>592</v>
      </c>
      <c r="B191" s="100">
        <v>156</v>
      </c>
      <c r="C191" s="80" t="s">
        <v>110</v>
      </c>
      <c r="D191" s="80" t="s">
        <v>175</v>
      </c>
      <c r="E191" s="83" t="s">
        <v>626</v>
      </c>
      <c r="F191" s="95">
        <v>240</v>
      </c>
      <c r="G191" s="269">
        <v>8960.6</v>
      </c>
      <c r="H191" s="269">
        <v>0</v>
      </c>
      <c r="I191" s="269">
        <v>0</v>
      </c>
    </row>
    <row r="192" spans="1:9" ht="36.75" customHeight="1">
      <c r="A192" s="60" t="s">
        <v>442</v>
      </c>
      <c r="B192" s="100">
        <v>156</v>
      </c>
      <c r="C192" s="80" t="s">
        <v>110</v>
      </c>
      <c r="D192" s="80" t="s">
        <v>175</v>
      </c>
      <c r="E192" s="83">
        <v>2500400000</v>
      </c>
      <c r="F192" s="95"/>
      <c r="G192" s="269">
        <f aca="true" t="shared" si="13" ref="G192:I193">G193</f>
        <v>100</v>
      </c>
      <c r="H192" s="269">
        <f t="shared" si="13"/>
        <v>100</v>
      </c>
      <c r="I192" s="269">
        <f t="shared" si="13"/>
        <v>100</v>
      </c>
    </row>
    <row r="193" spans="1:9" ht="36.75" customHeight="1">
      <c r="A193" s="60" t="s">
        <v>372</v>
      </c>
      <c r="B193" s="100">
        <v>156</v>
      </c>
      <c r="C193" s="80" t="s">
        <v>110</v>
      </c>
      <c r="D193" s="80" t="s">
        <v>175</v>
      </c>
      <c r="E193" s="83">
        <v>2500400190</v>
      </c>
      <c r="F193" s="95"/>
      <c r="G193" s="269">
        <f t="shared" si="13"/>
        <v>100</v>
      </c>
      <c r="H193" s="269">
        <f t="shared" si="13"/>
        <v>100</v>
      </c>
      <c r="I193" s="269">
        <f t="shared" si="13"/>
        <v>100</v>
      </c>
    </row>
    <row r="194" spans="1:9" ht="48" customHeight="1">
      <c r="A194" s="133" t="s">
        <v>592</v>
      </c>
      <c r="B194" s="100">
        <v>156</v>
      </c>
      <c r="C194" s="80" t="s">
        <v>110</v>
      </c>
      <c r="D194" s="80" t="s">
        <v>175</v>
      </c>
      <c r="E194" s="83">
        <v>2500400190</v>
      </c>
      <c r="F194" s="95">
        <v>240</v>
      </c>
      <c r="G194" s="269">
        <v>100</v>
      </c>
      <c r="H194" s="269">
        <v>100</v>
      </c>
      <c r="I194" s="269">
        <v>100</v>
      </c>
    </row>
    <row r="195" spans="1:9" ht="33.75" customHeight="1" hidden="1">
      <c r="A195" s="131" t="s">
        <v>465</v>
      </c>
      <c r="B195" s="100">
        <v>156</v>
      </c>
      <c r="C195" s="91" t="s">
        <v>110</v>
      </c>
      <c r="D195" s="91" t="s">
        <v>175</v>
      </c>
      <c r="E195" s="83">
        <v>2500500000</v>
      </c>
      <c r="F195" s="95"/>
      <c r="G195" s="180">
        <f aca="true" t="shared" si="14" ref="G195:I196">G196</f>
        <v>0</v>
      </c>
      <c r="H195" s="180">
        <f t="shared" si="14"/>
        <v>0</v>
      </c>
      <c r="I195" s="180">
        <f t="shared" si="14"/>
        <v>0</v>
      </c>
    </row>
    <row r="196" spans="1:9" ht="18.75" customHeight="1" hidden="1">
      <c r="A196" s="60" t="s">
        <v>383</v>
      </c>
      <c r="B196" s="100">
        <v>156</v>
      </c>
      <c r="C196" s="91" t="s">
        <v>110</v>
      </c>
      <c r="D196" s="91" t="s">
        <v>175</v>
      </c>
      <c r="E196" s="83">
        <v>2500523050</v>
      </c>
      <c r="F196" s="95"/>
      <c r="G196" s="180">
        <f t="shared" si="14"/>
        <v>0</v>
      </c>
      <c r="H196" s="180">
        <f t="shared" si="14"/>
        <v>0</v>
      </c>
      <c r="I196" s="180">
        <f t="shared" si="14"/>
        <v>0</v>
      </c>
    </row>
    <row r="197" spans="1:9" ht="19.5" customHeight="1" hidden="1">
      <c r="A197" s="60" t="s">
        <v>364</v>
      </c>
      <c r="B197" s="100">
        <v>156</v>
      </c>
      <c r="C197" s="80" t="s">
        <v>110</v>
      </c>
      <c r="D197" s="80" t="s">
        <v>175</v>
      </c>
      <c r="E197" s="83">
        <v>2500523050</v>
      </c>
      <c r="F197" s="95">
        <v>244</v>
      </c>
      <c r="G197" s="180">
        <v>0</v>
      </c>
      <c r="H197" s="180">
        <v>0</v>
      </c>
      <c r="I197" s="180">
        <v>0</v>
      </c>
    </row>
    <row r="198" spans="1:9" ht="65.25" customHeight="1" hidden="1">
      <c r="A198" s="60" t="s">
        <v>472</v>
      </c>
      <c r="B198" s="100">
        <v>156</v>
      </c>
      <c r="C198" s="91" t="s">
        <v>110</v>
      </c>
      <c r="D198" s="91" t="s">
        <v>175</v>
      </c>
      <c r="E198" s="83">
        <v>2500600000</v>
      </c>
      <c r="F198" s="95"/>
      <c r="G198" s="180">
        <f aca="true" t="shared" si="15" ref="G198:I199">G199</f>
        <v>0</v>
      </c>
      <c r="H198" s="180">
        <f t="shared" si="15"/>
        <v>0</v>
      </c>
      <c r="I198" s="180">
        <f t="shared" si="15"/>
        <v>0</v>
      </c>
    </row>
    <row r="199" spans="1:9" ht="23.25" customHeight="1" hidden="1">
      <c r="A199" s="60" t="s">
        <v>383</v>
      </c>
      <c r="B199" s="100">
        <v>156</v>
      </c>
      <c r="C199" s="91" t="s">
        <v>110</v>
      </c>
      <c r="D199" s="91" t="s">
        <v>175</v>
      </c>
      <c r="E199" s="83">
        <v>2500623050</v>
      </c>
      <c r="F199" s="95"/>
      <c r="G199" s="180">
        <f t="shared" si="15"/>
        <v>0</v>
      </c>
      <c r="H199" s="180">
        <f t="shared" si="15"/>
        <v>0</v>
      </c>
      <c r="I199" s="180">
        <f t="shared" si="15"/>
        <v>0</v>
      </c>
    </row>
    <row r="200" spans="1:9" ht="17.25" customHeight="1" hidden="1">
      <c r="A200" s="60" t="s">
        <v>364</v>
      </c>
      <c r="B200" s="100">
        <v>156</v>
      </c>
      <c r="C200" s="80" t="s">
        <v>110</v>
      </c>
      <c r="D200" s="80" t="s">
        <v>175</v>
      </c>
      <c r="E200" s="83">
        <v>2500623050</v>
      </c>
      <c r="F200" s="95">
        <v>244</v>
      </c>
      <c r="G200" s="180">
        <v>0</v>
      </c>
      <c r="H200" s="180">
        <v>0</v>
      </c>
      <c r="I200" s="180">
        <v>0</v>
      </c>
    </row>
    <row r="201" spans="1:9" ht="33.75" customHeight="1">
      <c r="A201" s="60" t="s">
        <v>644</v>
      </c>
      <c r="B201" s="100">
        <v>156</v>
      </c>
      <c r="C201" s="91" t="s">
        <v>110</v>
      </c>
      <c r="D201" s="91" t="s">
        <v>175</v>
      </c>
      <c r="E201" s="83">
        <v>9100021780</v>
      </c>
      <c r="F201" s="95"/>
      <c r="G201" s="269">
        <f>G202</f>
        <v>437.3</v>
      </c>
      <c r="H201" s="269">
        <f>H202</f>
        <v>0</v>
      </c>
      <c r="I201" s="269">
        <f>I202</f>
        <v>0</v>
      </c>
    </row>
    <row r="202" spans="1:9" ht="47.25" customHeight="1">
      <c r="A202" s="133" t="s">
        <v>592</v>
      </c>
      <c r="B202" s="100">
        <v>156</v>
      </c>
      <c r="C202" s="80" t="s">
        <v>110</v>
      </c>
      <c r="D202" s="80" t="s">
        <v>175</v>
      </c>
      <c r="E202" s="83">
        <v>9100021780</v>
      </c>
      <c r="F202" s="95">
        <v>240</v>
      </c>
      <c r="G202" s="269">
        <v>437.3</v>
      </c>
      <c r="H202" s="269">
        <v>0</v>
      </c>
      <c r="I202" s="269">
        <v>0</v>
      </c>
    </row>
    <row r="203" spans="1:9" ht="15.75">
      <c r="A203" s="46" t="s">
        <v>217</v>
      </c>
      <c r="B203" s="100">
        <v>156</v>
      </c>
      <c r="C203" s="80" t="s">
        <v>110</v>
      </c>
      <c r="D203" s="80" t="s">
        <v>175</v>
      </c>
      <c r="E203" s="61">
        <v>9100023020</v>
      </c>
      <c r="F203" s="95"/>
      <c r="G203" s="269">
        <f>G204+G205+G206</f>
        <v>174.2</v>
      </c>
      <c r="H203" s="269">
        <f>H204+H205+H206</f>
        <v>0</v>
      </c>
      <c r="I203" s="269">
        <f>I204+I205+I206</f>
        <v>0</v>
      </c>
    </row>
    <row r="204" spans="1:9" ht="47.25" customHeight="1">
      <c r="A204" s="133" t="s">
        <v>592</v>
      </c>
      <c r="B204" s="100">
        <v>156</v>
      </c>
      <c r="C204" s="80" t="s">
        <v>110</v>
      </c>
      <c r="D204" s="80" t="s">
        <v>175</v>
      </c>
      <c r="E204" s="61">
        <v>9100023020</v>
      </c>
      <c r="F204" s="95">
        <v>240</v>
      </c>
      <c r="G204" s="269">
        <f>118.6+24</f>
        <v>142.6</v>
      </c>
      <c r="H204" s="271">
        <v>0</v>
      </c>
      <c r="I204" s="271">
        <v>0</v>
      </c>
    </row>
    <row r="205" spans="1:9" ht="21" customHeight="1" hidden="1">
      <c r="A205" s="60" t="s">
        <v>366</v>
      </c>
      <c r="B205" s="100">
        <v>156</v>
      </c>
      <c r="C205" s="80" t="s">
        <v>110</v>
      </c>
      <c r="D205" s="80" t="s">
        <v>175</v>
      </c>
      <c r="E205" s="61">
        <v>9100023020</v>
      </c>
      <c r="F205" s="95">
        <v>831</v>
      </c>
      <c r="G205" s="269">
        <v>0</v>
      </c>
      <c r="H205" s="271">
        <v>0</v>
      </c>
      <c r="I205" s="271">
        <v>0</v>
      </c>
    </row>
    <row r="206" spans="1:9" ht="20.25" customHeight="1">
      <c r="A206" s="133" t="s">
        <v>596</v>
      </c>
      <c r="B206" s="100">
        <v>156</v>
      </c>
      <c r="C206" s="80" t="s">
        <v>110</v>
      </c>
      <c r="D206" s="80" t="s">
        <v>175</v>
      </c>
      <c r="E206" s="61">
        <v>9100023020</v>
      </c>
      <c r="F206" s="95">
        <v>850</v>
      </c>
      <c r="G206" s="269">
        <f>10+16+5.6</f>
        <v>31.6</v>
      </c>
      <c r="H206" s="271">
        <v>0</v>
      </c>
      <c r="I206" s="271">
        <v>0</v>
      </c>
    </row>
    <row r="207" spans="1:9" ht="15.75" hidden="1">
      <c r="A207" s="46" t="s">
        <v>217</v>
      </c>
      <c r="B207" s="100">
        <v>156</v>
      </c>
      <c r="C207" s="80" t="s">
        <v>110</v>
      </c>
      <c r="D207" s="80" t="s">
        <v>175</v>
      </c>
      <c r="E207" s="61">
        <v>9100071090</v>
      </c>
      <c r="F207" s="95"/>
      <c r="G207" s="180">
        <f>G208</f>
        <v>0</v>
      </c>
      <c r="H207" s="180">
        <f>H208</f>
        <v>0</v>
      </c>
      <c r="I207" s="180">
        <f>I208</f>
        <v>0</v>
      </c>
    </row>
    <row r="208" spans="1:9" ht="18" customHeight="1" hidden="1">
      <c r="A208" s="60" t="s">
        <v>87</v>
      </c>
      <c r="B208" s="100">
        <v>156</v>
      </c>
      <c r="C208" s="80" t="s">
        <v>110</v>
      </c>
      <c r="D208" s="80" t="s">
        <v>175</v>
      </c>
      <c r="E208" s="61">
        <v>9100071090</v>
      </c>
      <c r="F208" s="95">
        <v>612</v>
      </c>
      <c r="G208" s="180">
        <v>0</v>
      </c>
      <c r="H208" s="183">
        <v>0</v>
      </c>
      <c r="I208" s="183">
        <v>0</v>
      </c>
    </row>
    <row r="209" spans="1:9" ht="20.25" customHeight="1">
      <c r="A209" s="60" t="s">
        <v>383</v>
      </c>
      <c r="B209" s="100">
        <v>156</v>
      </c>
      <c r="C209" s="80" t="s">
        <v>110</v>
      </c>
      <c r="D209" s="80" t="s">
        <v>175</v>
      </c>
      <c r="E209" s="61">
        <v>9100023050</v>
      </c>
      <c r="F209" s="95"/>
      <c r="G209" s="269">
        <f>SUM(G210:G211)</f>
        <v>300</v>
      </c>
      <c r="H209" s="269">
        <f>SUM(H210:H211)</f>
        <v>700</v>
      </c>
      <c r="I209" s="269">
        <f>SUM(I210:I211)</f>
        <v>700</v>
      </c>
    </row>
    <row r="210" spans="1:9" s="31" customFormat="1" ht="46.5" customHeight="1">
      <c r="A210" s="133" t="s">
        <v>592</v>
      </c>
      <c r="B210" s="100">
        <v>156</v>
      </c>
      <c r="C210" s="80" t="s">
        <v>110</v>
      </c>
      <c r="D210" s="80" t="s">
        <v>175</v>
      </c>
      <c r="E210" s="61">
        <v>9100023050</v>
      </c>
      <c r="F210" s="95">
        <v>240</v>
      </c>
      <c r="G210" s="269">
        <v>200</v>
      </c>
      <c r="H210" s="269">
        <v>200</v>
      </c>
      <c r="I210" s="269">
        <v>200</v>
      </c>
    </row>
    <row r="211" spans="1:9" ht="17.25" customHeight="1">
      <c r="A211" s="310" t="s">
        <v>594</v>
      </c>
      <c r="B211" s="100">
        <v>156</v>
      </c>
      <c r="C211" s="80" t="s">
        <v>110</v>
      </c>
      <c r="D211" s="80" t="s">
        <v>175</v>
      </c>
      <c r="E211" s="61">
        <v>9100023050</v>
      </c>
      <c r="F211" s="95">
        <v>610</v>
      </c>
      <c r="G211" s="269">
        <v>100</v>
      </c>
      <c r="H211" s="271">
        <v>500</v>
      </c>
      <c r="I211" s="271">
        <v>500</v>
      </c>
    </row>
    <row r="212" spans="1:9" ht="17.25" customHeight="1">
      <c r="A212" s="139" t="s">
        <v>385</v>
      </c>
      <c r="B212" s="100">
        <v>156</v>
      </c>
      <c r="C212" s="80" t="s">
        <v>110</v>
      </c>
      <c r="D212" s="80" t="s">
        <v>175</v>
      </c>
      <c r="E212" s="83" t="s">
        <v>360</v>
      </c>
      <c r="F212" s="95"/>
      <c r="G212" s="269">
        <f>G213</f>
        <v>7466.7</v>
      </c>
      <c r="H212" s="269">
        <f>H213</f>
        <v>1866.6999999999998</v>
      </c>
      <c r="I212" s="269">
        <f>I213</f>
        <v>7466.7</v>
      </c>
    </row>
    <row r="213" spans="1:9" ht="17.25" customHeight="1">
      <c r="A213" s="311" t="s">
        <v>592</v>
      </c>
      <c r="B213" s="100">
        <v>156</v>
      </c>
      <c r="C213" s="80" t="s">
        <v>110</v>
      </c>
      <c r="D213" s="80" t="s">
        <v>175</v>
      </c>
      <c r="E213" s="83" t="s">
        <v>360</v>
      </c>
      <c r="F213" s="95">
        <v>240</v>
      </c>
      <c r="G213" s="269">
        <f>5600+1866.7-6866.7+6866.7</f>
        <v>7466.7</v>
      </c>
      <c r="H213" s="269">
        <f>5600+1866.7-6866.7+6866.7-5600</f>
        <v>1866.6999999999998</v>
      </c>
      <c r="I213" s="269">
        <f>5600+1866.7-6866.7+6866.7</f>
        <v>7466.7</v>
      </c>
    </row>
    <row r="214" spans="1:9" ht="30" customHeight="1">
      <c r="A214" s="139" t="s">
        <v>304</v>
      </c>
      <c r="B214" s="100">
        <v>156</v>
      </c>
      <c r="C214" s="80" t="s">
        <v>110</v>
      </c>
      <c r="D214" s="80" t="s">
        <v>175</v>
      </c>
      <c r="E214" s="83" t="s">
        <v>643</v>
      </c>
      <c r="F214" s="95"/>
      <c r="G214" s="269">
        <f>G215</f>
        <v>1958.8</v>
      </c>
      <c r="H214" s="269">
        <f>H215</f>
        <v>0</v>
      </c>
      <c r="I214" s="269">
        <f>I215</f>
        <v>0</v>
      </c>
    </row>
    <row r="215" spans="1:9" ht="48.75" customHeight="1">
      <c r="A215" s="133" t="s">
        <v>592</v>
      </c>
      <c r="B215" s="100">
        <v>156</v>
      </c>
      <c r="C215" s="80" t="s">
        <v>110</v>
      </c>
      <c r="D215" s="80" t="s">
        <v>175</v>
      </c>
      <c r="E215" s="83" t="s">
        <v>643</v>
      </c>
      <c r="F215" s="95">
        <v>240</v>
      </c>
      <c r="G215" s="269">
        <v>1958.8</v>
      </c>
      <c r="H215" s="271">
        <v>0</v>
      </c>
      <c r="I215" s="271">
        <v>0</v>
      </c>
    </row>
    <row r="216" spans="1:9" ht="33.75" customHeight="1">
      <c r="A216" s="60" t="s">
        <v>396</v>
      </c>
      <c r="B216" s="100">
        <v>156</v>
      </c>
      <c r="C216" s="80" t="s">
        <v>110</v>
      </c>
      <c r="D216" s="80" t="s">
        <v>175</v>
      </c>
      <c r="E216" s="83" t="s">
        <v>278</v>
      </c>
      <c r="F216" s="95"/>
      <c r="G216" s="269">
        <f>G217</f>
        <v>4165</v>
      </c>
      <c r="H216" s="269">
        <f>H217</f>
        <v>0</v>
      </c>
      <c r="I216" s="269">
        <f>I217</f>
        <v>0</v>
      </c>
    </row>
    <row r="217" spans="1:9" ht="45" customHeight="1">
      <c r="A217" s="311" t="s">
        <v>592</v>
      </c>
      <c r="B217" s="100">
        <v>156</v>
      </c>
      <c r="C217" s="80" t="s">
        <v>110</v>
      </c>
      <c r="D217" s="80" t="s">
        <v>175</v>
      </c>
      <c r="E217" s="83" t="s">
        <v>278</v>
      </c>
      <c r="F217" s="95">
        <v>240</v>
      </c>
      <c r="G217" s="269">
        <f>949+428.4+1067.6+1589-128-59.5-79.5+3493-4095+1000</f>
        <v>4165</v>
      </c>
      <c r="H217" s="271">
        <v>0</v>
      </c>
      <c r="I217" s="271">
        <v>0</v>
      </c>
    </row>
    <row r="218" spans="1:9" ht="19.5" customHeight="1" hidden="1">
      <c r="A218" s="139" t="s">
        <v>393</v>
      </c>
      <c r="B218" s="100">
        <v>156</v>
      </c>
      <c r="C218" s="80" t="s">
        <v>110</v>
      </c>
      <c r="D218" s="80" t="s">
        <v>175</v>
      </c>
      <c r="E218" s="83" t="s">
        <v>392</v>
      </c>
      <c r="F218" s="95"/>
      <c r="G218" s="180">
        <f>G219</f>
        <v>0</v>
      </c>
      <c r="H218" s="180">
        <f>H219</f>
        <v>0</v>
      </c>
      <c r="I218" s="180">
        <f>I219</f>
        <v>0</v>
      </c>
    </row>
    <row r="219" spans="1:9" ht="19.5" customHeight="1" hidden="1">
      <c r="A219" s="139" t="s">
        <v>364</v>
      </c>
      <c r="B219" s="100">
        <v>156</v>
      </c>
      <c r="C219" s="80" t="s">
        <v>110</v>
      </c>
      <c r="D219" s="80" t="s">
        <v>175</v>
      </c>
      <c r="E219" s="83" t="s">
        <v>392</v>
      </c>
      <c r="F219" s="95">
        <v>244</v>
      </c>
      <c r="G219" s="180">
        <v>0</v>
      </c>
      <c r="H219" s="183">
        <v>0</v>
      </c>
      <c r="I219" s="183">
        <v>0</v>
      </c>
    </row>
    <row r="220" spans="1:9" ht="30.75" customHeight="1">
      <c r="A220" s="99" t="s">
        <v>160</v>
      </c>
      <c r="B220" s="100">
        <v>156</v>
      </c>
      <c r="C220" s="91" t="s">
        <v>110</v>
      </c>
      <c r="D220" s="91" t="s">
        <v>110</v>
      </c>
      <c r="E220" s="61"/>
      <c r="F220" s="95"/>
      <c r="G220" s="270">
        <f>G221+G224</f>
        <v>5450</v>
      </c>
      <c r="H220" s="270">
        <f>H221+H224</f>
        <v>6200</v>
      </c>
      <c r="I220" s="270">
        <f>I221+I224</f>
        <v>7000</v>
      </c>
    </row>
    <row r="221" spans="1:9" ht="21" customHeight="1">
      <c r="A221" s="60" t="s">
        <v>383</v>
      </c>
      <c r="B221" s="100">
        <v>156</v>
      </c>
      <c r="C221" s="80" t="s">
        <v>110</v>
      </c>
      <c r="D221" s="80" t="s">
        <v>110</v>
      </c>
      <c r="E221" s="61">
        <v>9100023050</v>
      </c>
      <c r="F221" s="95"/>
      <c r="G221" s="269">
        <f>G222+G223</f>
        <v>5450</v>
      </c>
      <c r="H221" s="269">
        <f>H223+H222</f>
        <v>6200</v>
      </c>
      <c r="I221" s="269">
        <f>I223+I222</f>
        <v>7000</v>
      </c>
    </row>
    <row r="222" spans="1:9" ht="21" customHeight="1" hidden="1">
      <c r="A222" s="60" t="s">
        <v>364</v>
      </c>
      <c r="B222" s="100">
        <v>156</v>
      </c>
      <c r="C222" s="80" t="s">
        <v>110</v>
      </c>
      <c r="D222" s="80" t="s">
        <v>110</v>
      </c>
      <c r="E222" s="61">
        <v>9100023050</v>
      </c>
      <c r="F222" s="95">
        <v>244</v>
      </c>
      <c r="G222" s="269">
        <v>0</v>
      </c>
      <c r="H222" s="269">
        <v>0</v>
      </c>
      <c r="I222" s="269">
        <v>0</v>
      </c>
    </row>
    <row r="223" spans="1:9" ht="16.5" customHeight="1">
      <c r="A223" s="133" t="s">
        <v>594</v>
      </c>
      <c r="B223" s="100">
        <v>156</v>
      </c>
      <c r="C223" s="80" t="s">
        <v>110</v>
      </c>
      <c r="D223" s="80" t="s">
        <v>110</v>
      </c>
      <c r="E223" s="61">
        <v>9100023050</v>
      </c>
      <c r="F223" s="95">
        <v>610</v>
      </c>
      <c r="G223" s="269">
        <v>5450</v>
      </c>
      <c r="H223" s="271">
        <v>6200</v>
      </c>
      <c r="I223" s="271">
        <v>7000</v>
      </c>
    </row>
    <row r="224" spans="1:9" ht="47.25" hidden="1">
      <c r="A224" s="60" t="s">
        <v>314</v>
      </c>
      <c r="B224" s="100">
        <v>156</v>
      </c>
      <c r="C224" s="80" t="s">
        <v>110</v>
      </c>
      <c r="D224" s="80" t="s">
        <v>110</v>
      </c>
      <c r="E224" s="61">
        <v>9100024010</v>
      </c>
      <c r="F224" s="95"/>
      <c r="G224" s="269">
        <f>G225</f>
        <v>0</v>
      </c>
      <c r="H224" s="269">
        <f>H225</f>
        <v>0</v>
      </c>
      <c r="I224" s="269">
        <f>I225</f>
        <v>0</v>
      </c>
    </row>
    <row r="225" spans="1:9" ht="45.75" customHeight="1" hidden="1">
      <c r="A225" s="60" t="s">
        <v>308</v>
      </c>
      <c r="B225" s="100">
        <v>156</v>
      </c>
      <c r="C225" s="80" t="s">
        <v>110</v>
      </c>
      <c r="D225" s="80" t="s">
        <v>110</v>
      </c>
      <c r="E225" s="61">
        <v>9100024010</v>
      </c>
      <c r="F225" s="95">
        <v>360</v>
      </c>
      <c r="G225" s="269">
        <v>0</v>
      </c>
      <c r="H225" s="271">
        <v>0</v>
      </c>
      <c r="I225" s="271">
        <v>0</v>
      </c>
    </row>
    <row r="226" spans="1:9" ht="18.75">
      <c r="A226" s="98" t="s">
        <v>88</v>
      </c>
      <c r="B226" s="100">
        <v>156</v>
      </c>
      <c r="C226" s="101" t="s">
        <v>111</v>
      </c>
      <c r="D226" s="101" t="s">
        <v>173</v>
      </c>
      <c r="E226" s="77"/>
      <c r="F226" s="77"/>
      <c r="G226" s="272">
        <f aca="true" t="shared" si="16" ref="G226:I228">G227</f>
        <v>25.2</v>
      </c>
      <c r="H226" s="272">
        <f t="shared" si="16"/>
        <v>0</v>
      </c>
      <c r="I226" s="272">
        <f t="shared" si="16"/>
        <v>0</v>
      </c>
    </row>
    <row r="227" spans="1:9" ht="18.75">
      <c r="A227" s="88" t="s">
        <v>370</v>
      </c>
      <c r="B227" s="100">
        <v>156</v>
      </c>
      <c r="C227" s="80" t="s">
        <v>111</v>
      </c>
      <c r="D227" s="80" t="s">
        <v>111</v>
      </c>
      <c r="E227" s="77"/>
      <c r="F227" s="77"/>
      <c r="G227" s="272">
        <f t="shared" si="16"/>
        <v>25.2</v>
      </c>
      <c r="H227" s="272">
        <f t="shared" si="16"/>
        <v>0</v>
      </c>
      <c r="I227" s="272">
        <f t="shared" si="16"/>
        <v>0</v>
      </c>
    </row>
    <row r="228" spans="1:9" ht="48.75" customHeight="1">
      <c r="A228" s="60" t="s">
        <v>384</v>
      </c>
      <c r="B228" s="100">
        <v>156</v>
      </c>
      <c r="C228" s="80" t="s">
        <v>111</v>
      </c>
      <c r="D228" s="80" t="s">
        <v>111</v>
      </c>
      <c r="E228" s="61">
        <v>9100090170</v>
      </c>
      <c r="F228" s="61"/>
      <c r="G228" s="269">
        <f t="shared" si="16"/>
        <v>25.2</v>
      </c>
      <c r="H228" s="269">
        <f t="shared" si="16"/>
        <v>0</v>
      </c>
      <c r="I228" s="269">
        <f t="shared" si="16"/>
        <v>0</v>
      </c>
    </row>
    <row r="229" spans="1:9" ht="21.75" customHeight="1">
      <c r="A229" s="60" t="s">
        <v>190</v>
      </c>
      <c r="B229" s="100">
        <v>156</v>
      </c>
      <c r="C229" s="80" t="s">
        <v>111</v>
      </c>
      <c r="D229" s="80" t="s">
        <v>111</v>
      </c>
      <c r="E229" s="61">
        <v>9100090170</v>
      </c>
      <c r="F229" s="61">
        <v>540</v>
      </c>
      <c r="G229" s="269">
        <v>25.2</v>
      </c>
      <c r="H229" s="188">
        <v>0</v>
      </c>
      <c r="I229" s="188">
        <v>0</v>
      </c>
    </row>
    <row r="230" spans="1:9" ht="19.5" customHeight="1">
      <c r="A230" s="98" t="s">
        <v>621</v>
      </c>
      <c r="B230" s="100">
        <v>156</v>
      </c>
      <c r="C230" s="91" t="s">
        <v>618</v>
      </c>
      <c r="D230" s="91" t="s">
        <v>173</v>
      </c>
      <c r="E230" s="100"/>
      <c r="F230" s="100"/>
      <c r="G230" s="270">
        <f>G231</f>
        <v>400</v>
      </c>
      <c r="H230" s="270">
        <f>H231</f>
        <v>0</v>
      </c>
      <c r="I230" s="270">
        <f>I231</f>
        <v>0</v>
      </c>
    </row>
    <row r="231" spans="1:9" ht="34.5" customHeight="1">
      <c r="A231" s="99" t="s">
        <v>620</v>
      </c>
      <c r="B231" s="100">
        <v>156</v>
      </c>
      <c r="C231" s="91" t="s">
        <v>618</v>
      </c>
      <c r="D231" s="91" t="s">
        <v>176</v>
      </c>
      <c r="E231" s="100"/>
      <c r="F231" s="100"/>
      <c r="G231" s="270">
        <f>G233</f>
        <v>400</v>
      </c>
      <c r="H231" s="270">
        <f>H233</f>
        <v>0</v>
      </c>
      <c r="I231" s="270">
        <f>I233</f>
        <v>0</v>
      </c>
    </row>
    <row r="232" spans="1:9" ht="30.75" customHeight="1">
      <c r="A232" s="60" t="s">
        <v>396</v>
      </c>
      <c r="B232" s="61">
        <v>156</v>
      </c>
      <c r="C232" s="80" t="s">
        <v>618</v>
      </c>
      <c r="D232" s="80" t="s">
        <v>176</v>
      </c>
      <c r="E232" s="83" t="s">
        <v>278</v>
      </c>
      <c r="F232" s="95"/>
      <c r="G232" s="269">
        <f>G233</f>
        <v>400</v>
      </c>
      <c r="H232" s="269">
        <f>H233</f>
        <v>0</v>
      </c>
      <c r="I232" s="269">
        <f>I233</f>
        <v>0</v>
      </c>
    </row>
    <row r="233" spans="1:9" ht="43.5" customHeight="1">
      <c r="A233" s="311" t="s">
        <v>592</v>
      </c>
      <c r="B233" s="61">
        <v>156</v>
      </c>
      <c r="C233" s="80" t="s">
        <v>618</v>
      </c>
      <c r="D233" s="80" t="s">
        <v>176</v>
      </c>
      <c r="E233" s="83" t="s">
        <v>278</v>
      </c>
      <c r="F233" s="320">
        <v>240</v>
      </c>
      <c r="G233" s="321">
        <v>400</v>
      </c>
      <c r="H233" s="271">
        <v>0</v>
      </c>
      <c r="I233" s="271">
        <v>0</v>
      </c>
    </row>
    <row r="234" spans="1:9" ht="21" customHeight="1">
      <c r="A234" s="98" t="s">
        <v>89</v>
      </c>
      <c r="B234" s="100">
        <v>156</v>
      </c>
      <c r="C234" s="101">
        <v>10</v>
      </c>
      <c r="D234" s="101" t="s">
        <v>173</v>
      </c>
      <c r="E234" s="70"/>
      <c r="F234" s="209"/>
      <c r="G234" s="277">
        <f>G235+G238</f>
        <v>320</v>
      </c>
      <c r="H234" s="277">
        <f>H235+H238</f>
        <v>320</v>
      </c>
      <c r="I234" s="277">
        <f>I235+I238</f>
        <v>320</v>
      </c>
    </row>
    <row r="235" spans="1:9" ht="18.75">
      <c r="A235" s="99" t="s">
        <v>371</v>
      </c>
      <c r="B235" s="100">
        <v>156</v>
      </c>
      <c r="C235" s="91">
        <v>10</v>
      </c>
      <c r="D235" s="91" t="s">
        <v>172</v>
      </c>
      <c r="E235" s="70"/>
      <c r="F235" s="209"/>
      <c r="G235" s="269">
        <f aca="true" t="shared" si="17" ref="G235:I236">G236</f>
        <v>320</v>
      </c>
      <c r="H235" s="269">
        <f t="shared" si="17"/>
        <v>320</v>
      </c>
      <c r="I235" s="269">
        <f t="shared" si="17"/>
        <v>320</v>
      </c>
    </row>
    <row r="236" spans="1:9" ht="15.75" customHeight="1">
      <c r="A236" s="60" t="s">
        <v>4</v>
      </c>
      <c r="B236" s="100">
        <v>156</v>
      </c>
      <c r="C236" s="80">
        <v>10</v>
      </c>
      <c r="D236" s="80" t="s">
        <v>172</v>
      </c>
      <c r="E236" s="61">
        <v>9100083010</v>
      </c>
      <c r="F236" s="209"/>
      <c r="G236" s="269">
        <f t="shared" si="17"/>
        <v>320</v>
      </c>
      <c r="H236" s="269">
        <f t="shared" si="17"/>
        <v>320</v>
      </c>
      <c r="I236" s="269">
        <f t="shared" si="17"/>
        <v>320</v>
      </c>
    </row>
    <row r="237" spans="1:9" ht="34.5" customHeight="1">
      <c r="A237" s="133" t="s">
        <v>593</v>
      </c>
      <c r="B237" s="100">
        <v>156</v>
      </c>
      <c r="C237" s="80">
        <v>10</v>
      </c>
      <c r="D237" s="80" t="s">
        <v>172</v>
      </c>
      <c r="E237" s="61">
        <v>9100083010</v>
      </c>
      <c r="F237" s="95">
        <v>320</v>
      </c>
      <c r="G237" s="269">
        <v>320</v>
      </c>
      <c r="H237" s="271">
        <v>320</v>
      </c>
      <c r="I237" s="271">
        <v>320</v>
      </c>
    </row>
    <row r="238" spans="1:9" ht="15.75" customHeight="1" hidden="1">
      <c r="A238" s="99" t="s">
        <v>163</v>
      </c>
      <c r="B238" s="100">
        <v>156</v>
      </c>
      <c r="C238" s="91">
        <v>10</v>
      </c>
      <c r="D238" s="91" t="s">
        <v>175</v>
      </c>
      <c r="E238" s="61"/>
      <c r="F238" s="95"/>
      <c r="G238" s="180">
        <f>G241+G239</f>
        <v>0</v>
      </c>
      <c r="H238" s="180">
        <f>H241+H239</f>
        <v>0</v>
      </c>
      <c r="I238" s="180">
        <f>I241+I239</f>
        <v>0</v>
      </c>
    </row>
    <row r="239" spans="1:9" ht="16.5" customHeight="1" hidden="1">
      <c r="A239" s="60" t="s">
        <v>191</v>
      </c>
      <c r="B239" s="100">
        <v>156</v>
      </c>
      <c r="C239" s="80" t="s">
        <v>112</v>
      </c>
      <c r="D239" s="80" t="s">
        <v>175</v>
      </c>
      <c r="E239" s="61">
        <v>7050000000</v>
      </c>
      <c r="F239" s="95"/>
      <c r="G239" s="180">
        <f>G240</f>
        <v>0</v>
      </c>
      <c r="H239" s="180">
        <f>H240</f>
        <v>0</v>
      </c>
      <c r="I239" s="180">
        <f>I240</f>
        <v>0</v>
      </c>
    </row>
    <row r="240" spans="1:9" ht="47.25" hidden="1">
      <c r="A240" s="60" t="s">
        <v>5</v>
      </c>
      <c r="B240" s="100">
        <v>156</v>
      </c>
      <c r="C240" s="80" t="s">
        <v>112</v>
      </c>
      <c r="D240" s="80" t="s">
        <v>175</v>
      </c>
      <c r="E240" s="61">
        <v>7050000000</v>
      </c>
      <c r="F240" s="95">
        <v>321</v>
      </c>
      <c r="G240" s="180"/>
      <c r="H240" s="181"/>
      <c r="I240" s="181"/>
    </row>
    <row r="241" spans="1:9" ht="15.75" hidden="1">
      <c r="A241" s="60" t="s">
        <v>90</v>
      </c>
      <c r="B241" s="100">
        <v>156</v>
      </c>
      <c r="C241" s="80">
        <v>10</v>
      </c>
      <c r="D241" s="80" t="s">
        <v>175</v>
      </c>
      <c r="E241" s="61">
        <v>9100083040</v>
      </c>
      <c r="F241" s="95"/>
      <c r="G241" s="180">
        <f>G242</f>
        <v>0</v>
      </c>
      <c r="H241" s="180">
        <f>H242</f>
        <v>0</v>
      </c>
      <c r="I241" s="180">
        <f>I242</f>
        <v>0</v>
      </c>
    </row>
    <row r="242" spans="1:9" ht="15.75" hidden="1">
      <c r="A242" s="60" t="s">
        <v>260</v>
      </c>
      <c r="B242" s="100">
        <v>156</v>
      </c>
      <c r="C242" s="80">
        <v>10</v>
      </c>
      <c r="D242" s="80" t="s">
        <v>175</v>
      </c>
      <c r="E242" s="61">
        <v>9100083040</v>
      </c>
      <c r="F242" s="95">
        <v>360</v>
      </c>
      <c r="G242" s="180">
        <v>0</v>
      </c>
      <c r="H242" s="182">
        <v>0</v>
      </c>
      <c r="I242" s="182">
        <v>0</v>
      </c>
    </row>
    <row r="243" spans="1:9" ht="19.5" customHeight="1" hidden="1">
      <c r="A243" s="98" t="s">
        <v>91</v>
      </c>
      <c r="B243" s="100">
        <v>156</v>
      </c>
      <c r="C243" s="101">
        <v>11</v>
      </c>
      <c r="D243" s="101" t="s">
        <v>173</v>
      </c>
      <c r="E243" s="77"/>
      <c r="F243" s="206"/>
      <c r="G243" s="207">
        <f>G244</f>
        <v>0</v>
      </c>
      <c r="H243" s="207">
        <f aca="true" t="shared" si="18" ref="H243:I245">H244</f>
        <v>0</v>
      </c>
      <c r="I243" s="207">
        <f t="shared" si="18"/>
        <v>0</v>
      </c>
    </row>
    <row r="244" spans="1:9" ht="15.75" hidden="1">
      <c r="A244" s="60" t="s">
        <v>34</v>
      </c>
      <c r="B244" s="100">
        <v>156</v>
      </c>
      <c r="C244" s="80">
        <v>11</v>
      </c>
      <c r="D244" s="80" t="s">
        <v>172</v>
      </c>
      <c r="E244" s="61">
        <v>9100000000</v>
      </c>
      <c r="F244" s="202"/>
      <c r="G244" s="180">
        <f>G245</f>
        <v>0</v>
      </c>
      <c r="H244" s="180">
        <f t="shared" si="18"/>
        <v>0</v>
      </c>
      <c r="I244" s="180">
        <f t="shared" si="18"/>
        <v>0</v>
      </c>
    </row>
    <row r="245" spans="1:9" ht="78.75" hidden="1">
      <c r="A245" s="60" t="s">
        <v>92</v>
      </c>
      <c r="B245" s="100">
        <v>156</v>
      </c>
      <c r="C245" s="80">
        <v>11</v>
      </c>
      <c r="D245" s="80" t="s">
        <v>172</v>
      </c>
      <c r="E245" s="61">
        <v>9100090180</v>
      </c>
      <c r="F245" s="202"/>
      <c r="G245" s="180">
        <f>G246</f>
        <v>0</v>
      </c>
      <c r="H245" s="180">
        <f t="shared" si="18"/>
        <v>0</v>
      </c>
      <c r="I245" s="180">
        <f t="shared" si="18"/>
        <v>0</v>
      </c>
    </row>
    <row r="246" spans="1:9" ht="79.5" customHeight="1" hidden="1">
      <c r="A246" s="60" t="s">
        <v>219</v>
      </c>
      <c r="B246" s="100">
        <v>156</v>
      </c>
      <c r="C246" s="80" t="s">
        <v>207</v>
      </c>
      <c r="D246" s="80" t="s">
        <v>172</v>
      </c>
      <c r="E246" s="61">
        <v>9100090180</v>
      </c>
      <c r="F246" s="202">
        <v>540</v>
      </c>
      <c r="G246" s="180"/>
      <c r="H246" s="182"/>
      <c r="I246" s="182"/>
    </row>
    <row r="247" spans="1:9" ht="18.75">
      <c r="A247" s="98" t="s">
        <v>93</v>
      </c>
      <c r="B247" s="100">
        <v>156</v>
      </c>
      <c r="C247" s="101">
        <v>12</v>
      </c>
      <c r="D247" s="101" t="s">
        <v>173</v>
      </c>
      <c r="E247" s="77"/>
      <c r="F247" s="208"/>
      <c r="G247" s="272">
        <f>G248</f>
        <v>190</v>
      </c>
      <c r="H247" s="272">
        <f aca="true" t="shared" si="19" ref="H247:I249">H248</f>
        <v>190</v>
      </c>
      <c r="I247" s="272">
        <f t="shared" si="19"/>
        <v>190</v>
      </c>
    </row>
    <row r="248" spans="1:9" ht="15.75">
      <c r="A248" s="60" t="s">
        <v>167</v>
      </c>
      <c r="B248" s="100">
        <v>156</v>
      </c>
      <c r="C248" s="91">
        <v>12</v>
      </c>
      <c r="D248" s="91" t="s">
        <v>174</v>
      </c>
      <c r="E248" s="61"/>
      <c r="F248" s="95"/>
      <c r="G248" s="269">
        <f>G249</f>
        <v>190</v>
      </c>
      <c r="H248" s="269">
        <f t="shared" si="19"/>
        <v>190</v>
      </c>
      <c r="I248" s="269">
        <f t="shared" si="19"/>
        <v>190</v>
      </c>
    </row>
    <row r="249" spans="1:9" ht="20.25" customHeight="1">
      <c r="A249" s="60" t="s">
        <v>502</v>
      </c>
      <c r="B249" s="100">
        <v>156</v>
      </c>
      <c r="C249" s="80">
        <v>12</v>
      </c>
      <c r="D249" s="80" t="s">
        <v>174</v>
      </c>
      <c r="E249" s="61">
        <v>9100086010</v>
      </c>
      <c r="F249" s="95"/>
      <c r="G249" s="269">
        <f>G250</f>
        <v>190</v>
      </c>
      <c r="H249" s="269">
        <f>H250</f>
        <v>190</v>
      </c>
      <c r="I249" s="269">
        <f t="shared" si="19"/>
        <v>190</v>
      </c>
    </row>
    <row r="250" spans="1:9" ht="48" customHeight="1">
      <c r="A250" s="133" t="s">
        <v>592</v>
      </c>
      <c r="B250" s="100">
        <v>156</v>
      </c>
      <c r="C250" s="80">
        <v>12</v>
      </c>
      <c r="D250" s="80" t="s">
        <v>174</v>
      </c>
      <c r="E250" s="61">
        <v>9100086010</v>
      </c>
      <c r="F250" s="95">
        <v>240</v>
      </c>
      <c r="G250" s="269">
        <v>190</v>
      </c>
      <c r="H250" s="271">
        <v>190</v>
      </c>
      <c r="I250" s="271">
        <v>190</v>
      </c>
    </row>
    <row r="251" spans="1:9" ht="36.75" customHeight="1" hidden="1">
      <c r="A251" s="98" t="s">
        <v>94</v>
      </c>
      <c r="B251" s="100">
        <v>156</v>
      </c>
      <c r="C251" s="101">
        <v>13</v>
      </c>
      <c r="D251" s="101" t="s">
        <v>173</v>
      </c>
      <c r="E251" s="77"/>
      <c r="F251" s="208"/>
      <c r="G251" s="207">
        <f>G252</f>
        <v>0</v>
      </c>
      <c r="H251" s="207">
        <f aca="true" t="shared" si="20" ref="H251:I253">H252</f>
        <v>0</v>
      </c>
      <c r="I251" s="207">
        <f t="shared" si="20"/>
        <v>0</v>
      </c>
    </row>
    <row r="252" spans="1:9" ht="28.5" customHeight="1" hidden="1">
      <c r="A252" s="39" t="s">
        <v>169</v>
      </c>
      <c r="B252" s="100">
        <v>156</v>
      </c>
      <c r="C252" s="101" t="s">
        <v>35</v>
      </c>
      <c r="D252" s="101" t="s">
        <v>172</v>
      </c>
      <c r="E252" s="77"/>
      <c r="F252" s="208"/>
      <c r="G252" s="207">
        <f>G253</f>
        <v>0</v>
      </c>
      <c r="H252" s="207">
        <f t="shared" si="20"/>
        <v>0</v>
      </c>
      <c r="I252" s="207">
        <f t="shared" si="20"/>
        <v>0</v>
      </c>
    </row>
    <row r="253" spans="1:9" ht="31.5" hidden="1">
      <c r="A253" s="60" t="s">
        <v>220</v>
      </c>
      <c r="B253" s="100">
        <v>156</v>
      </c>
      <c r="C253" s="80">
        <v>13</v>
      </c>
      <c r="D253" s="80" t="s">
        <v>172</v>
      </c>
      <c r="E253" s="61">
        <v>9100020990</v>
      </c>
      <c r="F253" s="95"/>
      <c r="G253" s="180">
        <f>G254</f>
        <v>0</v>
      </c>
      <c r="H253" s="180">
        <f t="shared" si="20"/>
        <v>0</v>
      </c>
      <c r="I253" s="180">
        <f t="shared" si="20"/>
        <v>0</v>
      </c>
    </row>
    <row r="254" spans="1:9" ht="15.75" hidden="1">
      <c r="A254" s="60" t="s">
        <v>368</v>
      </c>
      <c r="B254" s="100">
        <v>156</v>
      </c>
      <c r="C254" s="80">
        <v>13</v>
      </c>
      <c r="D254" s="80" t="s">
        <v>172</v>
      </c>
      <c r="E254" s="61">
        <v>9100020990</v>
      </c>
      <c r="F254" s="95">
        <v>730</v>
      </c>
      <c r="G254" s="180">
        <v>0</v>
      </c>
      <c r="H254" s="182">
        <v>0</v>
      </c>
      <c r="I254" s="182">
        <v>0</v>
      </c>
    </row>
    <row r="255" spans="1:9" ht="18.75">
      <c r="A255" s="98" t="s">
        <v>170</v>
      </c>
      <c r="B255" s="100"/>
      <c r="C255" s="104"/>
      <c r="D255" s="104"/>
      <c r="E255" s="70"/>
      <c r="F255" s="209"/>
      <c r="G255" s="272">
        <f>G251+G247+G243+G234+G226+G181+G162+G151+G120+G109+G103+G93+G22+G220+G230</f>
        <v>162060.7</v>
      </c>
      <c r="H255" s="272">
        <f>H251+H247+H243+H234+H226+H181+H162+H151+H120+H109+H103+H93+H22+H220+H230</f>
        <v>47515.3</v>
      </c>
      <c r="I255" s="272">
        <f>I251+I247+I243+I234+I226+I181+I162+I151+I120+I109+I103+I93+I22+I220+I230</f>
        <v>42067.6</v>
      </c>
    </row>
    <row r="256" spans="1:9" ht="15.75">
      <c r="A256" s="46" t="s">
        <v>214</v>
      </c>
      <c r="B256" s="46"/>
      <c r="C256" s="46"/>
      <c r="D256" s="46"/>
      <c r="E256" s="46"/>
      <c r="F256" s="211"/>
      <c r="G256" s="258"/>
      <c r="H256" s="188">
        <v>1023</v>
      </c>
      <c r="I256" s="188">
        <v>2503.2</v>
      </c>
    </row>
    <row r="257" spans="1:9" ht="18.75">
      <c r="A257" s="98" t="s">
        <v>170</v>
      </c>
      <c r="B257" s="46"/>
      <c r="C257" s="46"/>
      <c r="D257" s="46"/>
      <c r="E257" s="46"/>
      <c r="F257" s="46"/>
      <c r="G257" s="282">
        <f>G255+G256</f>
        <v>162060.7</v>
      </c>
      <c r="H257" s="282">
        <f>H255+H256</f>
        <v>48538.3</v>
      </c>
      <c r="I257" s="282">
        <f>I255+I256</f>
        <v>44570.799999999996</v>
      </c>
    </row>
    <row r="258" ht="15.75">
      <c r="I258" s="8" t="s">
        <v>581</v>
      </c>
    </row>
    <row r="259" ht="15.75">
      <c r="I259" s="3"/>
    </row>
  </sheetData>
  <sheetProtection/>
  <mergeCells count="18">
    <mergeCell ref="A16:I16"/>
    <mergeCell ref="A15:I15"/>
    <mergeCell ref="G18:I18"/>
    <mergeCell ref="A18:A19"/>
    <mergeCell ref="B18:B19"/>
    <mergeCell ref="C18:C19"/>
    <mergeCell ref="D18:D19"/>
    <mergeCell ref="E18:E19"/>
    <mergeCell ref="F18:F19"/>
    <mergeCell ref="G3:I3"/>
    <mergeCell ref="G5:I5"/>
    <mergeCell ref="G10:I10"/>
    <mergeCell ref="G11:I11"/>
    <mergeCell ref="G13:I13"/>
    <mergeCell ref="G7:I7"/>
    <mergeCell ref="G8:I8"/>
    <mergeCell ref="G9:I9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I263"/>
  <sheetViews>
    <sheetView zoomScale="80" zoomScaleNormal="80" zoomScaleSheetLayoutView="90" workbookViewId="0" topLeftCell="A6">
      <selection activeCell="K21" sqref="K21"/>
    </sheetView>
  </sheetViews>
  <sheetFormatPr defaultColWidth="9.140625" defaultRowHeight="12.75"/>
  <cols>
    <col min="1" max="1" width="61.57421875" style="142" customWidth="1"/>
    <col min="2" max="2" width="16.140625" style="158" customWidth="1"/>
    <col min="3" max="3" width="7.00390625" style="158" customWidth="1"/>
    <col min="4" max="4" width="4.421875" style="158" customWidth="1"/>
    <col min="5" max="5" width="4.140625" style="158" customWidth="1"/>
    <col min="6" max="6" width="4.28125" style="158" customWidth="1"/>
    <col min="7" max="7" width="11.8515625" style="143" customWidth="1"/>
    <col min="8" max="8" width="12.00390625" style="145" customWidth="1"/>
    <col min="9" max="9" width="11.7109375" style="145" customWidth="1"/>
    <col min="10" max="10" width="18.00390625" style="143" customWidth="1"/>
    <col min="11" max="11" width="10.8515625" style="143" customWidth="1"/>
    <col min="12" max="13" width="14.57421875" style="143" bestFit="1" customWidth="1"/>
    <col min="14" max="16384" width="9.140625" style="143" customWidth="1"/>
  </cols>
  <sheetData>
    <row r="2" spans="2:9" ht="15.75">
      <c r="B2" s="407" t="s">
        <v>635</v>
      </c>
      <c r="C2" s="407"/>
      <c r="D2" s="407"/>
      <c r="E2" s="407"/>
      <c r="F2" s="407"/>
      <c r="G2" s="407"/>
      <c r="H2" s="407"/>
      <c r="I2" s="407"/>
    </row>
    <row r="3" spans="2:9" ht="15.75">
      <c r="B3" s="408" t="s">
        <v>324</v>
      </c>
      <c r="C3" s="408"/>
      <c r="D3" s="408"/>
      <c r="E3" s="408"/>
      <c r="F3" s="408"/>
      <c r="G3" s="408"/>
      <c r="H3" s="408"/>
      <c r="I3" s="408"/>
    </row>
    <row r="4" spans="2:9" ht="15.75">
      <c r="B4" s="408"/>
      <c r="C4" s="408"/>
      <c r="D4" s="408"/>
      <c r="E4" s="408"/>
      <c r="F4" s="408"/>
      <c r="G4" s="408"/>
      <c r="H4" s="408"/>
      <c r="I4" s="408"/>
    </row>
    <row r="5" spans="2:9" ht="15.75">
      <c r="B5" s="408" t="s">
        <v>323</v>
      </c>
      <c r="C5" s="408"/>
      <c r="D5" s="408"/>
      <c r="E5" s="408"/>
      <c r="F5" s="408"/>
      <c r="G5" s="408"/>
      <c r="H5" s="408"/>
      <c r="I5" s="408"/>
    </row>
    <row r="6" spans="2:9" ht="15.75">
      <c r="B6" s="203"/>
      <c r="C6" s="203"/>
      <c r="D6" s="203"/>
      <c r="E6" s="203"/>
      <c r="F6" s="203"/>
      <c r="G6" s="203"/>
      <c r="H6" s="203"/>
      <c r="I6" s="203"/>
    </row>
    <row r="7" spans="2:9" ht="22.5" customHeight="1">
      <c r="B7" s="409" t="s">
        <v>586</v>
      </c>
      <c r="C7" s="409"/>
      <c r="D7" s="409"/>
      <c r="E7" s="409"/>
      <c r="F7" s="409"/>
      <c r="G7" s="409"/>
      <c r="H7" s="409"/>
      <c r="I7" s="409"/>
    </row>
    <row r="8" spans="2:9" ht="22.5" customHeight="1">
      <c r="B8" s="410" t="s">
        <v>325</v>
      </c>
      <c r="C8" s="410"/>
      <c r="D8" s="410"/>
      <c r="E8" s="410"/>
      <c r="F8" s="410"/>
      <c r="G8" s="410"/>
      <c r="H8" s="410"/>
      <c r="I8" s="410"/>
    </row>
    <row r="9" spans="2:9" ht="19.5" customHeight="1">
      <c r="B9" s="409" t="s">
        <v>326</v>
      </c>
      <c r="C9" s="409"/>
      <c r="D9" s="409"/>
      <c r="E9" s="409"/>
      <c r="F9" s="409"/>
      <c r="G9" s="409"/>
      <c r="H9" s="409"/>
      <c r="I9" s="409"/>
    </row>
    <row r="10" spans="2:9" ht="19.5" customHeight="1">
      <c r="B10" s="409" t="s">
        <v>327</v>
      </c>
      <c r="C10" s="409"/>
      <c r="D10" s="409"/>
      <c r="E10" s="409"/>
      <c r="F10" s="409"/>
      <c r="G10" s="409"/>
      <c r="H10" s="409"/>
      <c r="I10" s="409"/>
    </row>
    <row r="11" spans="2:9" ht="19.5" customHeight="1">
      <c r="B11" s="409" t="s">
        <v>531</v>
      </c>
      <c r="C11" s="409"/>
      <c r="D11" s="409"/>
      <c r="E11" s="409"/>
      <c r="F11" s="409"/>
      <c r="G11" s="409"/>
      <c r="H11" s="409"/>
      <c r="I11" s="409"/>
    </row>
    <row r="12" spans="2:7" ht="15.75">
      <c r="B12" s="418" t="s">
        <v>575</v>
      </c>
      <c r="C12" s="419"/>
      <c r="D12" s="419"/>
      <c r="E12" s="419"/>
      <c r="F12" s="419"/>
      <c r="G12" s="419"/>
    </row>
    <row r="13" spans="2:7" ht="18.75">
      <c r="B13" s="144"/>
      <c r="C13" s="144"/>
      <c r="D13" s="144"/>
      <c r="E13" s="144"/>
      <c r="F13" s="144"/>
      <c r="G13" s="144"/>
    </row>
    <row r="14" spans="1:9" ht="18.75">
      <c r="A14" s="411" t="s">
        <v>549</v>
      </c>
      <c r="B14" s="411"/>
      <c r="C14" s="411"/>
      <c r="D14" s="411"/>
      <c r="E14" s="411"/>
      <c r="F14" s="411"/>
      <c r="G14" s="411"/>
      <c r="H14" s="411"/>
      <c r="I14" s="411"/>
    </row>
    <row r="15" spans="1:9" ht="18.75">
      <c r="A15" s="412" t="s">
        <v>548</v>
      </c>
      <c r="B15" s="412"/>
      <c r="C15" s="412"/>
      <c r="D15" s="412"/>
      <c r="E15" s="412"/>
      <c r="F15" s="412"/>
      <c r="G15" s="412"/>
      <c r="H15" s="412"/>
      <c r="I15" s="412"/>
    </row>
    <row r="16" spans="1:9" ht="18.75">
      <c r="A16" s="413"/>
      <c r="B16" s="413"/>
      <c r="C16" s="413"/>
      <c r="D16" s="413"/>
      <c r="E16" s="413"/>
      <c r="F16" s="413"/>
      <c r="G16" s="413"/>
      <c r="H16" s="413"/>
      <c r="I16" s="413"/>
    </row>
    <row r="17" spans="1:9" ht="18.75">
      <c r="A17" s="146"/>
      <c r="B17" s="146"/>
      <c r="C17" s="146"/>
      <c r="D17" s="146"/>
      <c r="E17" s="146"/>
      <c r="F17" s="146"/>
      <c r="G17" s="146"/>
      <c r="H17" s="414" t="s">
        <v>226</v>
      </c>
      <c r="I17" s="414"/>
    </row>
    <row r="18" spans="1:9" ht="23.25" customHeight="1">
      <c r="A18" s="420" t="s">
        <v>143</v>
      </c>
      <c r="B18" s="420" t="s">
        <v>115</v>
      </c>
      <c r="C18" s="420" t="s">
        <v>315</v>
      </c>
      <c r="D18" s="422" t="s">
        <v>316</v>
      </c>
      <c r="E18" s="422" t="s">
        <v>317</v>
      </c>
      <c r="F18" s="420" t="s">
        <v>113</v>
      </c>
      <c r="G18" s="415" t="s">
        <v>224</v>
      </c>
      <c r="H18" s="416"/>
      <c r="I18" s="417"/>
    </row>
    <row r="19" spans="1:9" ht="15.75">
      <c r="A19" s="421"/>
      <c r="B19" s="421"/>
      <c r="C19" s="421"/>
      <c r="D19" s="423"/>
      <c r="E19" s="423"/>
      <c r="F19" s="421"/>
      <c r="G19" s="147" t="s">
        <v>335</v>
      </c>
      <c r="H19" s="147" t="s">
        <v>409</v>
      </c>
      <c r="I19" s="147" t="s">
        <v>527</v>
      </c>
    </row>
    <row r="20" spans="1:9" ht="15.75">
      <c r="A20" s="148">
        <v>1</v>
      </c>
      <c r="B20" s="148">
        <v>2</v>
      </c>
      <c r="C20" s="148">
        <v>3</v>
      </c>
      <c r="D20" s="149" t="s">
        <v>318</v>
      </c>
      <c r="E20" s="149" t="s">
        <v>319</v>
      </c>
      <c r="F20" s="148">
        <v>6</v>
      </c>
      <c r="G20" s="148">
        <v>7</v>
      </c>
      <c r="H20" s="150">
        <v>8</v>
      </c>
      <c r="I20" s="150">
        <v>9</v>
      </c>
    </row>
    <row r="21" spans="1:9" ht="48.75" customHeight="1">
      <c r="A21" s="291" t="s">
        <v>570</v>
      </c>
      <c r="B21" s="151" t="s">
        <v>322</v>
      </c>
      <c r="C21" s="151"/>
      <c r="D21" s="152"/>
      <c r="E21" s="152"/>
      <c r="F21" s="152"/>
      <c r="G21" s="296">
        <f>G22+G25+G28</f>
        <v>65570.79999999999</v>
      </c>
      <c r="H21" s="296">
        <f>H22+H25+H28</f>
        <v>3938.8</v>
      </c>
      <c r="I21" s="296">
        <f>I22+I25+I28</f>
        <v>3938.8</v>
      </c>
    </row>
    <row r="22" spans="1:9" ht="63" hidden="1">
      <c r="A22" s="221" t="s">
        <v>455</v>
      </c>
      <c r="B22" s="289" t="s">
        <v>400</v>
      </c>
      <c r="C22" s="154"/>
      <c r="D22" s="154"/>
      <c r="E22" s="154"/>
      <c r="F22" s="154"/>
      <c r="G22" s="284">
        <f aca="true" t="shared" si="0" ref="G22:I23">G23</f>
        <v>0</v>
      </c>
      <c r="H22" s="284">
        <f t="shared" si="0"/>
        <v>0</v>
      </c>
      <c r="I22" s="284">
        <f t="shared" si="0"/>
        <v>0</v>
      </c>
    </row>
    <row r="23" spans="1:9" ht="31.5" hidden="1">
      <c r="A23" s="292" t="s">
        <v>307</v>
      </c>
      <c r="B23" s="154" t="s">
        <v>401</v>
      </c>
      <c r="C23" s="154"/>
      <c r="D23" s="154"/>
      <c r="E23" s="154"/>
      <c r="F23" s="154"/>
      <c r="G23" s="284">
        <f t="shared" si="0"/>
        <v>0</v>
      </c>
      <c r="H23" s="284">
        <f t="shared" si="0"/>
        <v>0</v>
      </c>
      <c r="I23" s="284">
        <f t="shared" si="0"/>
        <v>0</v>
      </c>
    </row>
    <row r="24" spans="1:9" ht="15.75" hidden="1">
      <c r="A24" s="153" t="s">
        <v>364</v>
      </c>
      <c r="B24" s="154" t="s">
        <v>401</v>
      </c>
      <c r="C24" s="154" t="s">
        <v>242</v>
      </c>
      <c r="D24" s="154" t="s">
        <v>110</v>
      </c>
      <c r="E24" s="154" t="s">
        <v>175</v>
      </c>
      <c r="F24" s="154" t="s">
        <v>328</v>
      </c>
      <c r="G24" s="284">
        <v>0</v>
      </c>
      <c r="H24" s="284">
        <v>0</v>
      </c>
      <c r="I24" s="284">
        <v>0</v>
      </c>
    </row>
    <row r="25" spans="1:9" ht="32.25" customHeight="1">
      <c r="A25" s="60" t="s">
        <v>442</v>
      </c>
      <c r="B25" s="214" t="s">
        <v>464</v>
      </c>
      <c r="C25" s="154"/>
      <c r="D25" s="154"/>
      <c r="E25" s="154"/>
      <c r="F25" s="154"/>
      <c r="G25" s="284">
        <f aca="true" t="shared" si="1" ref="G25:I26">G26</f>
        <v>100</v>
      </c>
      <c r="H25" s="284">
        <f t="shared" si="1"/>
        <v>100</v>
      </c>
      <c r="I25" s="284">
        <f t="shared" si="1"/>
        <v>100</v>
      </c>
    </row>
    <row r="26" spans="1:9" ht="22.5" customHeight="1">
      <c r="A26" s="60" t="s">
        <v>372</v>
      </c>
      <c r="B26" s="214" t="s">
        <v>444</v>
      </c>
      <c r="C26" s="154"/>
      <c r="D26" s="154"/>
      <c r="E26" s="154"/>
      <c r="F26" s="154"/>
      <c r="G26" s="284">
        <f t="shared" si="1"/>
        <v>100</v>
      </c>
      <c r="H26" s="284">
        <f t="shared" si="1"/>
        <v>100</v>
      </c>
      <c r="I26" s="284">
        <f t="shared" si="1"/>
        <v>100</v>
      </c>
    </row>
    <row r="27" spans="1:9" ht="30.75" customHeight="1">
      <c r="A27" s="312" t="s">
        <v>592</v>
      </c>
      <c r="B27" s="214" t="s">
        <v>444</v>
      </c>
      <c r="C27" s="154" t="s">
        <v>242</v>
      </c>
      <c r="D27" s="154" t="s">
        <v>110</v>
      </c>
      <c r="E27" s="154" t="s">
        <v>175</v>
      </c>
      <c r="F27" s="154" t="s">
        <v>587</v>
      </c>
      <c r="G27" s="284">
        <v>100</v>
      </c>
      <c r="H27" s="284">
        <v>100</v>
      </c>
      <c r="I27" s="284">
        <v>100</v>
      </c>
    </row>
    <row r="28" spans="1:9" ht="36.75" customHeight="1">
      <c r="A28" s="221" t="s">
        <v>541</v>
      </c>
      <c r="B28" s="289" t="s">
        <v>400</v>
      </c>
      <c r="C28" s="154"/>
      <c r="D28" s="154"/>
      <c r="E28" s="154"/>
      <c r="F28" s="154"/>
      <c r="G28" s="284">
        <f>G29+G31+G33+G35</f>
        <v>65470.799999999996</v>
      </c>
      <c r="H28" s="284">
        <f>H29+H31+H33+H35</f>
        <v>3838.8</v>
      </c>
      <c r="I28" s="284">
        <f>I29+I31+I33+I35</f>
        <v>3838.8</v>
      </c>
    </row>
    <row r="29" spans="1:9" ht="66" customHeight="1">
      <c r="A29" s="290" t="s">
        <v>542</v>
      </c>
      <c r="B29" s="83" t="s">
        <v>538</v>
      </c>
      <c r="C29" s="154"/>
      <c r="D29" s="154"/>
      <c r="E29" s="154"/>
      <c r="F29" s="154"/>
      <c r="G29" s="284">
        <f>G30</f>
        <v>50000</v>
      </c>
      <c r="H29" s="284">
        <f>H30</f>
        <v>0</v>
      </c>
      <c r="I29" s="284">
        <f>I30</f>
        <v>0</v>
      </c>
    </row>
    <row r="30" spans="1:9" ht="30.75" customHeight="1">
      <c r="A30" s="304" t="s">
        <v>592</v>
      </c>
      <c r="B30" s="83" t="s">
        <v>538</v>
      </c>
      <c r="C30" s="154" t="s">
        <v>242</v>
      </c>
      <c r="D30" s="154" t="s">
        <v>110</v>
      </c>
      <c r="E30" s="154" t="s">
        <v>175</v>
      </c>
      <c r="F30" s="154" t="s">
        <v>587</v>
      </c>
      <c r="G30" s="284">
        <f>50000+8960.6-8960.6</f>
        <v>50000</v>
      </c>
      <c r="H30" s="284">
        <v>0</v>
      </c>
      <c r="I30" s="284">
        <v>0</v>
      </c>
    </row>
    <row r="31" spans="1:9" ht="31.5">
      <c r="A31" s="153" t="s">
        <v>307</v>
      </c>
      <c r="B31" s="154" t="s">
        <v>401</v>
      </c>
      <c r="C31" s="154"/>
      <c r="D31" s="154"/>
      <c r="E31" s="154"/>
      <c r="F31" s="154"/>
      <c r="G31" s="284">
        <f>G32</f>
        <v>5399.099999999999</v>
      </c>
      <c r="H31" s="284">
        <f>H32</f>
        <v>3838.8</v>
      </c>
      <c r="I31" s="284">
        <f>I32</f>
        <v>3838.8</v>
      </c>
    </row>
    <row r="32" spans="1:9" ht="29.25" customHeight="1">
      <c r="A32" s="304" t="s">
        <v>592</v>
      </c>
      <c r="B32" s="154" t="s">
        <v>401</v>
      </c>
      <c r="C32" s="154" t="s">
        <v>242</v>
      </c>
      <c r="D32" s="154" t="s">
        <v>110</v>
      </c>
      <c r="E32" s="154" t="s">
        <v>175</v>
      </c>
      <c r="F32" s="154" t="s">
        <v>587</v>
      </c>
      <c r="G32" s="284">
        <f>5364.9+34.2</f>
        <v>5399.099999999999</v>
      </c>
      <c r="H32" s="284">
        <v>3838.8</v>
      </c>
      <c r="I32" s="284">
        <v>3838.8</v>
      </c>
    </row>
    <row r="33" spans="1:9" ht="15.75">
      <c r="A33" s="153" t="s">
        <v>383</v>
      </c>
      <c r="B33" s="154" t="s">
        <v>629</v>
      </c>
      <c r="C33" s="216"/>
      <c r="D33" s="216"/>
      <c r="E33" s="216"/>
      <c r="F33" s="216"/>
      <c r="G33" s="284">
        <f>G34</f>
        <v>1111.1</v>
      </c>
      <c r="H33" s="284">
        <f>H34</f>
        <v>0</v>
      </c>
      <c r="I33" s="284">
        <f>I34</f>
        <v>0</v>
      </c>
    </row>
    <row r="34" spans="1:9" ht="15.75">
      <c r="A34" s="60" t="s">
        <v>364</v>
      </c>
      <c r="B34" s="154" t="s">
        <v>629</v>
      </c>
      <c r="C34" s="154" t="s">
        <v>242</v>
      </c>
      <c r="D34" s="154" t="s">
        <v>110</v>
      </c>
      <c r="E34" s="154" t="s">
        <v>175</v>
      </c>
      <c r="F34" s="154" t="s">
        <v>328</v>
      </c>
      <c r="G34" s="284">
        <v>1111.1</v>
      </c>
      <c r="H34" s="284">
        <v>0</v>
      </c>
      <c r="I34" s="284">
        <v>0</v>
      </c>
    </row>
    <row r="35" spans="1:9" ht="15.75">
      <c r="A35" s="153" t="s">
        <v>383</v>
      </c>
      <c r="B35" s="154" t="s">
        <v>630</v>
      </c>
      <c r="C35" s="154"/>
      <c r="D35" s="154"/>
      <c r="E35" s="154"/>
      <c r="F35" s="154"/>
      <c r="G35" s="322">
        <f>G36</f>
        <v>8960.6</v>
      </c>
      <c r="H35" s="322">
        <f>H36</f>
        <v>0</v>
      </c>
      <c r="I35" s="322">
        <f>I36</f>
        <v>0</v>
      </c>
    </row>
    <row r="36" spans="1:9" ht="15.75">
      <c r="A36" s="60" t="s">
        <v>364</v>
      </c>
      <c r="B36" s="154" t="s">
        <v>630</v>
      </c>
      <c r="C36" s="154" t="s">
        <v>242</v>
      </c>
      <c r="D36" s="154" t="s">
        <v>110</v>
      </c>
      <c r="E36" s="154" t="s">
        <v>175</v>
      </c>
      <c r="F36" s="154" t="s">
        <v>328</v>
      </c>
      <c r="G36" s="284">
        <v>8960.6</v>
      </c>
      <c r="H36" s="284">
        <v>0</v>
      </c>
      <c r="I36" s="284">
        <v>0</v>
      </c>
    </row>
    <row r="37" spans="1:9" ht="60" customHeight="1">
      <c r="A37" s="197" t="s">
        <v>439</v>
      </c>
      <c r="B37" s="151" t="s">
        <v>361</v>
      </c>
      <c r="C37" s="194"/>
      <c r="D37" s="195"/>
      <c r="E37" s="195"/>
      <c r="F37" s="148"/>
      <c r="G37" s="283">
        <f>G38+G43+G46+G49+G52+G55</f>
        <v>5125.7</v>
      </c>
      <c r="H37" s="283">
        <f>H38+H43+H52+H55</f>
        <v>2295</v>
      </c>
      <c r="I37" s="283">
        <f>I38+I43+I52+I55</f>
        <v>2438</v>
      </c>
    </row>
    <row r="38" spans="1:9" ht="47.25">
      <c r="A38" s="196" t="s">
        <v>504</v>
      </c>
      <c r="B38" s="154" t="s">
        <v>362</v>
      </c>
      <c r="C38" s="148"/>
      <c r="D38" s="149"/>
      <c r="E38" s="149"/>
      <c r="F38" s="148"/>
      <c r="G38" s="284">
        <f>G39+G41</f>
        <v>2643</v>
      </c>
      <c r="H38" s="284">
        <f>H39+H41</f>
        <v>2295</v>
      </c>
      <c r="I38" s="284">
        <f>I39+I41</f>
        <v>2438</v>
      </c>
    </row>
    <row r="39" spans="1:9" ht="17.25" customHeight="1">
      <c r="A39" s="196" t="s">
        <v>306</v>
      </c>
      <c r="B39" s="154" t="s">
        <v>363</v>
      </c>
      <c r="C39" s="148"/>
      <c r="D39" s="149"/>
      <c r="E39" s="149"/>
      <c r="F39" s="148"/>
      <c r="G39" s="285">
        <f>G40</f>
        <v>2643</v>
      </c>
      <c r="H39" s="285">
        <f>H40</f>
        <v>2295</v>
      </c>
      <c r="I39" s="317">
        <f>I40</f>
        <v>2438</v>
      </c>
    </row>
    <row r="40" spans="1:9" ht="15.75">
      <c r="A40" s="304" t="s">
        <v>594</v>
      </c>
      <c r="B40" s="154" t="s">
        <v>363</v>
      </c>
      <c r="C40" s="148">
        <v>156</v>
      </c>
      <c r="D40" s="149" t="s">
        <v>176</v>
      </c>
      <c r="E40" s="149" t="s">
        <v>109</v>
      </c>
      <c r="F40" s="148">
        <v>610</v>
      </c>
      <c r="G40" s="286">
        <v>2643</v>
      </c>
      <c r="H40" s="287">
        <v>2295</v>
      </c>
      <c r="I40" s="287">
        <v>2438</v>
      </c>
    </row>
    <row r="41" spans="1:9" ht="47.25" hidden="1">
      <c r="A41" s="60" t="s">
        <v>310</v>
      </c>
      <c r="B41" s="83" t="s">
        <v>514</v>
      </c>
      <c r="C41" s="148"/>
      <c r="D41" s="149"/>
      <c r="E41" s="149"/>
      <c r="F41" s="148"/>
      <c r="G41" s="239">
        <f>G42</f>
        <v>0</v>
      </c>
      <c r="H41" s="239">
        <f>H42</f>
        <v>0</v>
      </c>
      <c r="I41" s="239">
        <f>I42</f>
        <v>0</v>
      </c>
    </row>
    <row r="42" spans="1:9" ht="15.75" hidden="1">
      <c r="A42" s="196" t="s">
        <v>87</v>
      </c>
      <c r="B42" s="83" t="s">
        <v>514</v>
      </c>
      <c r="C42" s="148">
        <v>156</v>
      </c>
      <c r="D42" s="149" t="s">
        <v>176</v>
      </c>
      <c r="E42" s="149" t="s">
        <v>109</v>
      </c>
      <c r="F42" s="148">
        <v>612</v>
      </c>
      <c r="G42" s="240">
        <v>0</v>
      </c>
      <c r="H42" s="239">
        <v>0</v>
      </c>
      <c r="I42" s="239">
        <v>0</v>
      </c>
    </row>
    <row r="43" spans="1:9" ht="32.25" customHeight="1">
      <c r="A43" s="131" t="s">
        <v>447</v>
      </c>
      <c r="B43" s="83">
        <v>3900200000</v>
      </c>
      <c r="C43" s="148"/>
      <c r="D43" s="149"/>
      <c r="E43" s="149"/>
      <c r="F43" s="148"/>
      <c r="G43" s="284">
        <f>G44</f>
        <v>1233.5</v>
      </c>
      <c r="H43" s="284">
        <f>H46+H50</f>
        <v>0</v>
      </c>
      <c r="I43" s="284">
        <f>I46+I50</f>
        <v>0</v>
      </c>
    </row>
    <row r="44" spans="1:9" ht="19.5" customHeight="1">
      <c r="A44" s="60" t="s">
        <v>311</v>
      </c>
      <c r="B44" s="83" t="s">
        <v>365</v>
      </c>
      <c r="C44" s="148"/>
      <c r="D44" s="149"/>
      <c r="E44" s="149"/>
      <c r="F44" s="148"/>
      <c r="G44" s="284">
        <f>G45</f>
        <v>1233.5</v>
      </c>
      <c r="H44" s="284">
        <f>H45</f>
        <v>0</v>
      </c>
      <c r="I44" s="284">
        <f>I45</f>
        <v>0</v>
      </c>
    </row>
    <row r="45" spans="1:9" ht="33.75" customHeight="1">
      <c r="A45" s="133" t="s">
        <v>592</v>
      </c>
      <c r="B45" s="83" t="s">
        <v>365</v>
      </c>
      <c r="C45" s="148">
        <v>156</v>
      </c>
      <c r="D45" s="149" t="s">
        <v>176</v>
      </c>
      <c r="E45" s="149" t="s">
        <v>109</v>
      </c>
      <c r="F45" s="148">
        <v>240</v>
      </c>
      <c r="G45" s="284">
        <f>1033.5+200</f>
        <v>1233.5</v>
      </c>
      <c r="H45" s="284">
        <v>0</v>
      </c>
      <c r="I45" s="284">
        <v>0</v>
      </c>
    </row>
    <row r="46" spans="1:9" ht="31.5" hidden="1">
      <c r="A46" s="196" t="s">
        <v>457</v>
      </c>
      <c r="B46" s="83">
        <v>3900400000</v>
      </c>
      <c r="C46" s="148"/>
      <c r="D46" s="149"/>
      <c r="E46" s="149"/>
      <c r="F46" s="148"/>
      <c r="G46" s="238">
        <f>G48</f>
        <v>0</v>
      </c>
      <c r="H46" s="238">
        <f>H48</f>
        <v>0</v>
      </c>
      <c r="I46" s="238">
        <f>I48</f>
        <v>0</v>
      </c>
    </row>
    <row r="47" spans="1:9" ht="15.75" hidden="1">
      <c r="A47" s="196" t="s">
        <v>306</v>
      </c>
      <c r="B47" s="83">
        <v>3900420300</v>
      </c>
      <c r="C47" s="148"/>
      <c r="D47" s="149"/>
      <c r="E47" s="149"/>
      <c r="F47" s="148"/>
      <c r="G47" s="238"/>
      <c r="H47" s="238"/>
      <c r="I47" s="238"/>
    </row>
    <row r="48" spans="1:9" ht="15.75" hidden="1">
      <c r="A48" s="196" t="s">
        <v>364</v>
      </c>
      <c r="B48" s="83">
        <v>3900420300</v>
      </c>
      <c r="C48" s="148">
        <v>156</v>
      </c>
      <c r="D48" s="149" t="s">
        <v>176</v>
      </c>
      <c r="E48" s="149" t="s">
        <v>109</v>
      </c>
      <c r="F48" s="148">
        <v>244</v>
      </c>
      <c r="G48" s="238">
        <v>0</v>
      </c>
      <c r="H48" s="241">
        <v>0</v>
      </c>
      <c r="I48" s="241">
        <v>0</v>
      </c>
    </row>
    <row r="49" spans="1:9" ht="15.75" hidden="1">
      <c r="A49" s="131" t="s">
        <v>446</v>
      </c>
      <c r="B49" s="83">
        <v>3900500000</v>
      </c>
      <c r="C49" s="148"/>
      <c r="D49" s="149"/>
      <c r="E49" s="149"/>
      <c r="F49" s="148"/>
      <c r="G49" s="238">
        <f aca="true" t="shared" si="2" ref="G49:I50">G50</f>
        <v>0</v>
      </c>
      <c r="H49" s="238">
        <f t="shared" si="2"/>
        <v>0</v>
      </c>
      <c r="I49" s="238">
        <f t="shared" si="2"/>
        <v>0</v>
      </c>
    </row>
    <row r="50" spans="1:9" ht="48.75" customHeight="1" hidden="1">
      <c r="A50" s="60" t="s">
        <v>310</v>
      </c>
      <c r="B50" s="83" t="s">
        <v>445</v>
      </c>
      <c r="C50" s="148"/>
      <c r="D50" s="149"/>
      <c r="E50" s="149"/>
      <c r="F50" s="148"/>
      <c r="G50" s="238">
        <f t="shared" si="2"/>
        <v>0</v>
      </c>
      <c r="H50" s="238">
        <f t="shared" si="2"/>
        <v>0</v>
      </c>
      <c r="I50" s="238">
        <f t="shared" si="2"/>
        <v>0</v>
      </c>
    </row>
    <row r="51" spans="1:9" ht="14.25" customHeight="1" hidden="1">
      <c r="A51" s="60" t="s">
        <v>364</v>
      </c>
      <c r="B51" s="83" t="s">
        <v>445</v>
      </c>
      <c r="C51" s="148">
        <v>156</v>
      </c>
      <c r="D51" s="149" t="s">
        <v>176</v>
      </c>
      <c r="E51" s="149" t="s">
        <v>109</v>
      </c>
      <c r="F51" s="148">
        <v>244</v>
      </c>
      <c r="G51" s="180">
        <v>0</v>
      </c>
      <c r="H51" s="241">
        <v>0</v>
      </c>
      <c r="I51" s="241">
        <v>0</v>
      </c>
    </row>
    <row r="52" spans="1:9" ht="47.25" customHeight="1" hidden="1">
      <c r="A52" s="60" t="s">
        <v>460</v>
      </c>
      <c r="B52" s="83">
        <v>3900600000</v>
      </c>
      <c r="C52" s="148"/>
      <c r="D52" s="149"/>
      <c r="E52" s="149"/>
      <c r="F52" s="148"/>
      <c r="G52" s="238">
        <f aca="true" t="shared" si="3" ref="G52:I53">G53</f>
        <v>0</v>
      </c>
      <c r="H52" s="238">
        <f t="shared" si="3"/>
        <v>0</v>
      </c>
      <c r="I52" s="238">
        <f t="shared" si="3"/>
        <v>0</v>
      </c>
    </row>
    <row r="53" spans="1:9" ht="15" customHeight="1" hidden="1">
      <c r="A53" s="196" t="s">
        <v>306</v>
      </c>
      <c r="B53" s="83">
        <v>3900620300</v>
      </c>
      <c r="C53" s="148"/>
      <c r="D53" s="149"/>
      <c r="E53" s="149"/>
      <c r="F53" s="148"/>
      <c r="G53" s="238">
        <f t="shared" si="3"/>
        <v>0</v>
      </c>
      <c r="H53" s="238">
        <f t="shared" si="3"/>
        <v>0</v>
      </c>
      <c r="I53" s="238">
        <f t="shared" si="3"/>
        <v>0</v>
      </c>
    </row>
    <row r="54" spans="1:9" ht="18" customHeight="1" hidden="1">
      <c r="A54" s="196" t="s">
        <v>364</v>
      </c>
      <c r="B54" s="83">
        <v>3900620300</v>
      </c>
      <c r="C54" s="148">
        <v>156</v>
      </c>
      <c r="D54" s="149" t="s">
        <v>176</v>
      </c>
      <c r="E54" s="149" t="s">
        <v>109</v>
      </c>
      <c r="F54" s="148">
        <v>244</v>
      </c>
      <c r="G54" s="180">
        <v>0</v>
      </c>
      <c r="H54" s="241">
        <v>0</v>
      </c>
      <c r="I54" s="241">
        <v>0</v>
      </c>
    </row>
    <row r="55" spans="1:9" ht="18" customHeight="1">
      <c r="A55" s="301" t="s">
        <v>552</v>
      </c>
      <c r="B55" s="95">
        <v>3900700000</v>
      </c>
      <c r="C55" s="302"/>
      <c r="D55" s="303"/>
      <c r="E55" s="303"/>
      <c r="F55" s="302"/>
      <c r="G55" s="284">
        <f aca="true" t="shared" si="4" ref="G55:I56">G56</f>
        <v>1249.2</v>
      </c>
      <c r="H55" s="284">
        <f t="shared" si="4"/>
        <v>0</v>
      </c>
      <c r="I55" s="284">
        <f t="shared" si="4"/>
        <v>0</v>
      </c>
    </row>
    <row r="56" spans="1:9" ht="14.25" customHeight="1">
      <c r="A56" s="304" t="s">
        <v>306</v>
      </c>
      <c r="B56" s="95">
        <v>3900720300</v>
      </c>
      <c r="C56" s="302"/>
      <c r="D56" s="303"/>
      <c r="E56" s="303"/>
      <c r="F56" s="302"/>
      <c r="G56" s="284">
        <f t="shared" si="4"/>
        <v>1249.2</v>
      </c>
      <c r="H56" s="284">
        <f t="shared" si="4"/>
        <v>0</v>
      </c>
      <c r="I56" s="284">
        <f t="shared" si="4"/>
        <v>0</v>
      </c>
    </row>
    <row r="57" spans="1:9" ht="29.25" customHeight="1">
      <c r="A57" s="304" t="s">
        <v>592</v>
      </c>
      <c r="B57" s="95">
        <v>3900720300</v>
      </c>
      <c r="C57" s="302">
        <v>156</v>
      </c>
      <c r="D57" s="303" t="s">
        <v>176</v>
      </c>
      <c r="E57" s="303" t="s">
        <v>109</v>
      </c>
      <c r="F57" s="302">
        <v>240</v>
      </c>
      <c r="G57" s="284">
        <f>75+174.2+1000</f>
        <v>1249.2</v>
      </c>
      <c r="H57" s="288">
        <v>0</v>
      </c>
      <c r="I57" s="288">
        <v>0</v>
      </c>
    </row>
    <row r="58" spans="1:9" ht="77.25" customHeight="1">
      <c r="A58" s="197" t="s">
        <v>386</v>
      </c>
      <c r="B58" s="152" t="s">
        <v>389</v>
      </c>
      <c r="C58" s="148"/>
      <c r="D58" s="149"/>
      <c r="E58" s="149"/>
      <c r="F58" s="148"/>
      <c r="G58" s="283">
        <f>G59+G62+G65+G68</f>
        <v>51286.7</v>
      </c>
      <c r="H58" s="283">
        <f>H59+H62+H65+H68</f>
        <v>14772.3</v>
      </c>
      <c r="I58" s="283">
        <f>I59+I62+I65+I68</f>
        <v>0</v>
      </c>
    </row>
    <row r="59" spans="1:9" ht="50.25" customHeight="1" hidden="1">
      <c r="A59" s="196" t="s">
        <v>387</v>
      </c>
      <c r="B59" s="154" t="s">
        <v>390</v>
      </c>
      <c r="C59" s="148"/>
      <c r="D59" s="149"/>
      <c r="E59" s="149"/>
      <c r="F59" s="148"/>
      <c r="G59" s="284">
        <f aca="true" t="shared" si="5" ref="G59:I60">G60</f>
        <v>0</v>
      </c>
      <c r="H59" s="284">
        <f t="shared" si="5"/>
        <v>0</v>
      </c>
      <c r="I59" s="284">
        <f t="shared" si="5"/>
        <v>0</v>
      </c>
    </row>
    <row r="60" spans="1:9" ht="31.5" customHeight="1" hidden="1">
      <c r="A60" s="196" t="s">
        <v>388</v>
      </c>
      <c r="B60" s="154" t="s">
        <v>394</v>
      </c>
      <c r="C60" s="148"/>
      <c r="D60" s="149"/>
      <c r="E60" s="149"/>
      <c r="F60" s="148"/>
      <c r="G60" s="284">
        <f t="shared" si="5"/>
        <v>0</v>
      </c>
      <c r="H60" s="284">
        <f t="shared" si="5"/>
        <v>0</v>
      </c>
      <c r="I60" s="284">
        <f t="shared" si="5"/>
        <v>0</v>
      </c>
    </row>
    <row r="61" spans="1:9" ht="15.75" hidden="1">
      <c r="A61" s="196" t="s">
        <v>364</v>
      </c>
      <c r="B61" s="154" t="s">
        <v>394</v>
      </c>
      <c r="C61" s="148">
        <v>156</v>
      </c>
      <c r="D61" s="149" t="s">
        <v>110</v>
      </c>
      <c r="E61" s="149" t="s">
        <v>174</v>
      </c>
      <c r="F61" s="148">
        <v>243</v>
      </c>
      <c r="G61" s="284">
        <v>0</v>
      </c>
      <c r="H61" s="288">
        <v>0</v>
      </c>
      <c r="I61" s="288">
        <v>0</v>
      </c>
    </row>
    <row r="62" spans="1:9" ht="46.5" customHeight="1">
      <c r="A62" s="196" t="s">
        <v>438</v>
      </c>
      <c r="B62" s="214" t="s">
        <v>441</v>
      </c>
      <c r="C62" s="148"/>
      <c r="D62" s="149"/>
      <c r="E62" s="149"/>
      <c r="F62" s="148"/>
      <c r="G62" s="284">
        <f aca="true" t="shared" si="6" ref="G62:I63">G63</f>
        <v>2400</v>
      </c>
      <c r="H62" s="284">
        <f t="shared" si="6"/>
        <v>2400</v>
      </c>
      <c r="I62" s="284">
        <f t="shared" si="6"/>
        <v>0</v>
      </c>
    </row>
    <row r="63" spans="1:9" ht="20.25" customHeight="1">
      <c r="A63" s="60" t="s">
        <v>203</v>
      </c>
      <c r="B63" s="214" t="s">
        <v>443</v>
      </c>
      <c r="C63" s="148"/>
      <c r="D63" s="149"/>
      <c r="E63" s="149"/>
      <c r="F63" s="148"/>
      <c r="G63" s="284">
        <f t="shared" si="6"/>
        <v>2400</v>
      </c>
      <c r="H63" s="284">
        <f t="shared" si="6"/>
        <v>2400</v>
      </c>
      <c r="I63" s="284">
        <f t="shared" si="6"/>
        <v>0</v>
      </c>
    </row>
    <row r="64" spans="1:9" ht="49.5" customHeight="1">
      <c r="A64" s="309" t="s">
        <v>595</v>
      </c>
      <c r="B64" s="214" t="s">
        <v>443</v>
      </c>
      <c r="C64" s="148">
        <v>156</v>
      </c>
      <c r="D64" s="149" t="s">
        <v>110</v>
      </c>
      <c r="E64" s="149" t="s">
        <v>174</v>
      </c>
      <c r="F64" s="148">
        <v>810</v>
      </c>
      <c r="G64" s="284">
        <f>2400-100+100</f>
        <v>2400</v>
      </c>
      <c r="H64" s="288">
        <v>2400</v>
      </c>
      <c r="I64" s="288">
        <v>0</v>
      </c>
    </row>
    <row r="65" spans="1:9" ht="27.75" customHeight="1">
      <c r="A65" s="196" t="s">
        <v>633</v>
      </c>
      <c r="B65" s="214" t="s">
        <v>631</v>
      </c>
      <c r="C65" s="148"/>
      <c r="D65" s="149"/>
      <c r="E65" s="149"/>
      <c r="F65" s="148"/>
      <c r="G65" s="284">
        <f aca="true" t="shared" si="7" ref="G65:I66">G66</f>
        <v>7063.2</v>
      </c>
      <c r="H65" s="284">
        <f t="shared" si="7"/>
        <v>0</v>
      </c>
      <c r="I65" s="284">
        <f t="shared" si="7"/>
        <v>0</v>
      </c>
    </row>
    <row r="66" spans="1:9" ht="18.75" customHeight="1">
      <c r="A66" s="60" t="s">
        <v>203</v>
      </c>
      <c r="B66" s="214" t="s">
        <v>632</v>
      </c>
      <c r="C66" s="148"/>
      <c r="D66" s="149"/>
      <c r="E66" s="149"/>
      <c r="F66" s="148"/>
      <c r="G66" s="284">
        <f t="shared" si="7"/>
        <v>7063.2</v>
      </c>
      <c r="H66" s="284">
        <f t="shared" si="7"/>
        <v>0</v>
      </c>
      <c r="I66" s="284">
        <f t="shared" si="7"/>
        <v>0</v>
      </c>
    </row>
    <row r="67" spans="1:9" ht="34.5" customHeight="1">
      <c r="A67" s="133" t="s">
        <v>592</v>
      </c>
      <c r="B67" s="214" t="s">
        <v>632</v>
      </c>
      <c r="C67" s="148">
        <v>156</v>
      </c>
      <c r="D67" s="149" t="s">
        <v>110</v>
      </c>
      <c r="E67" s="149" t="s">
        <v>174</v>
      </c>
      <c r="F67" s="148">
        <v>240</v>
      </c>
      <c r="G67" s="284">
        <v>7063.2</v>
      </c>
      <c r="H67" s="288">
        <v>0</v>
      </c>
      <c r="I67" s="288">
        <v>0</v>
      </c>
    </row>
    <row r="68" spans="1:9" ht="33.75" customHeight="1">
      <c r="A68" s="196" t="s">
        <v>539</v>
      </c>
      <c r="B68" s="214" t="s">
        <v>578</v>
      </c>
      <c r="C68" s="148"/>
      <c r="D68" s="149"/>
      <c r="E68" s="149"/>
      <c r="F68" s="148"/>
      <c r="G68" s="284">
        <f>G69</f>
        <v>41823.5</v>
      </c>
      <c r="H68" s="284">
        <f>H69</f>
        <v>12372.3</v>
      </c>
      <c r="I68" s="284">
        <f>I69</f>
        <v>0</v>
      </c>
    </row>
    <row r="69" spans="1:9" ht="31.5" customHeight="1">
      <c r="A69" s="60" t="s">
        <v>540</v>
      </c>
      <c r="B69" s="214" t="s">
        <v>579</v>
      </c>
      <c r="C69" s="148"/>
      <c r="D69" s="149"/>
      <c r="E69" s="149"/>
      <c r="F69" s="148"/>
      <c r="G69" s="284">
        <f>G71+G70</f>
        <v>41823.5</v>
      </c>
      <c r="H69" s="284">
        <f>H71+H70</f>
        <v>12372.3</v>
      </c>
      <c r="I69" s="284">
        <f>I71+I70</f>
        <v>0</v>
      </c>
    </row>
    <row r="70" spans="1:9" ht="31.5" customHeight="1">
      <c r="A70" s="133" t="s">
        <v>592</v>
      </c>
      <c r="B70" s="214" t="s">
        <v>579</v>
      </c>
      <c r="C70" s="148">
        <v>156</v>
      </c>
      <c r="D70" s="149" t="s">
        <v>110</v>
      </c>
      <c r="E70" s="149" t="s">
        <v>174</v>
      </c>
      <c r="F70" s="148">
        <v>240</v>
      </c>
      <c r="G70" s="284">
        <v>100</v>
      </c>
      <c r="H70" s="284">
        <v>0</v>
      </c>
      <c r="I70" s="284">
        <v>0</v>
      </c>
    </row>
    <row r="71" spans="1:9" ht="21.75" customHeight="1">
      <c r="A71" s="309" t="s">
        <v>597</v>
      </c>
      <c r="B71" s="214" t="s">
        <v>579</v>
      </c>
      <c r="C71" s="148">
        <v>156</v>
      </c>
      <c r="D71" s="149" t="s">
        <v>110</v>
      </c>
      <c r="E71" s="149" t="s">
        <v>174</v>
      </c>
      <c r="F71" s="148">
        <v>410</v>
      </c>
      <c r="G71" s="284">
        <v>41723.5</v>
      </c>
      <c r="H71" s="284">
        <v>12372.3</v>
      </c>
      <c r="I71" s="288">
        <v>0</v>
      </c>
    </row>
    <row r="72" spans="1:9" ht="61.5" customHeight="1">
      <c r="A72" s="197" t="s">
        <v>567</v>
      </c>
      <c r="B72" s="151" t="s">
        <v>466</v>
      </c>
      <c r="C72" s="194"/>
      <c r="D72" s="195"/>
      <c r="E72" s="195"/>
      <c r="F72" s="148"/>
      <c r="G72" s="283">
        <f>G73+G77</f>
        <v>1800</v>
      </c>
      <c r="H72" s="283">
        <f>H73+H77</f>
        <v>400</v>
      </c>
      <c r="I72" s="283">
        <f>I73+I77</f>
        <v>400</v>
      </c>
    </row>
    <row r="73" spans="1:9" ht="30" customHeight="1">
      <c r="A73" s="196" t="s">
        <v>471</v>
      </c>
      <c r="B73" s="154" t="s">
        <v>467</v>
      </c>
      <c r="C73" s="148"/>
      <c r="D73" s="149"/>
      <c r="E73" s="149"/>
      <c r="F73" s="148"/>
      <c r="G73" s="284">
        <f>G74</f>
        <v>30</v>
      </c>
      <c r="H73" s="284">
        <f>H74</f>
        <v>100</v>
      </c>
      <c r="I73" s="284">
        <f>I74</f>
        <v>100</v>
      </c>
    </row>
    <row r="74" spans="1:9" ht="15.75">
      <c r="A74" s="196" t="s">
        <v>382</v>
      </c>
      <c r="B74" s="154" t="s">
        <v>468</v>
      </c>
      <c r="C74" s="148"/>
      <c r="D74" s="149"/>
      <c r="E74" s="149"/>
      <c r="F74" s="148"/>
      <c r="G74" s="285">
        <f>G75+G76</f>
        <v>30</v>
      </c>
      <c r="H74" s="285">
        <f>H75+H76</f>
        <v>100</v>
      </c>
      <c r="I74" s="287">
        <f>I75+I76</f>
        <v>100</v>
      </c>
    </row>
    <row r="75" spans="1:9" ht="15.75" hidden="1">
      <c r="A75" s="60" t="s">
        <v>364</v>
      </c>
      <c r="B75" s="154" t="s">
        <v>468</v>
      </c>
      <c r="C75" s="148">
        <v>156</v>
      </c>
      <c r="D75" s="149" t="s">
        <v>175</v>
      </c>
      <c r="E75" s="149" t="s">
        <v>112</v>
      </c>
      <c r="F75" s="148">
        <v>244</v>
      </c>
      <c r="G75" s="285">
        <v>0</v>
      </c>
      <c r="H75" s="287">
        <v>0</v>
      </c>
      <c r="I75" s="287">
        <v>0</v>
      </c>
    </row>
    <row r="76" spans="1:9" ht="15.75">
      <c r="A76" s="304" t="s">
        <v>594</v>
      </c>
      <c r="B76" s="154" t="s">
        <v>468</v>
      </c>
      <c r="C76" s="148">
        <v>156</v>
      </c>
      <c r="D76" s="149" t="s">
        <v>175</v>
      </c>
      <c r="E76" s="149" t="s">
        <v>112</v>
      </c>
      <c r="F76" s="148">
        <v>610</v>
      </c>
      <c r="G76" s="294">
        <f>100-70</f>
        <v>30</v>
      </c>
      <c r="H76" s="287">
        <v>100</v>
      </c>
      <c r="I76" s="287">
        <v>100</v>
      </c>
    </row>
    <row r="77" spans="1:9" ht="31.5">
      <c r="A77" s="196" t="s">
        <v>536</v>
      </c>
      <c r="B77" s="154" t="s">
        <v>543</v>
      </c>
      <c r="C77" s="148"/>
      <c r="D77" s="149"/>
      <c r="E77" s="149"/>
      <c r="F77" s="293"/>
      <c r="G77" s="287">
        <f>G78+G80</f>
        <v>1770</v>
      </c>
      <c r="H77" s="287">
        <f>H78+H80</f>
        <v>300</v>
      </c>
      <c r="I77" s="287">
        <f>I78+I80</f>
        <v>300</v>
      </c>
    </row>
    <row r="78" spans="1:9" ht="15.75">
      <c r="A78" s="196" t="s">
        <v>382</v>
      </c>
      <c r="B78" s="154" t="s">
        <v>544</v>
      </c>
      <c r="C78" s="148"/>
      <c r="D78" s="149"/>
      <c r="E78" s="149"/>
      <c r="F78" s="293"/>
      <c r="G78" s="287">
        <f>G79</f>
        <v>370</v>
      </c>
      <c r="H78" s="287">
        <f>H79</f>
        <v>300</v>
      </c>
      <c r="I78" s="287">
        <f>I79</f>
        <v>300</v>
      </c>
    </row>
    <row r="79" spans="1:9" ht="30" customHeight="1">
      <c r="A79" s="133" t="s">
        <v>592</v>
      </c>
      <c r="B79" s="154" t="s">
        <v>544</v>
      </c>
      <c r="C79" s="148">
        <v>156</v>
      </c>
      <c r="D79" s="149" t="s">
        <v>175</v>
      </c>
      <c r="E79" s="149" t="s">
        <v>112</v>
      </c>
      <c r="F79" s="148">
        <v>240</v>
      </c>
      <c r="G79" s="287">
        <f>300+70</f>
        <v>370</v>
      </c>
      <c r="H79" s="287">
        <v>300</v>
      </c>
      <c r="I79" s="287">
        <v>300</v>
      </c>
    </row>
    <row r="80" spans="1:9" ht="17.25" customHeight="1">
      <c r="A80" s="60" t="s">
        <v>396</v>
      </c>
      <c r="B80" s="154" t="s">
        <v>617</v>
      </c>
      <c r="C80" s="148"/>
      <c r="D80" s="149"/>
      <c r="E80" s="149"/>
      <c r="F80" s="293"/>
      <c r="G80" s="287">
        <f>G81</f>
        <v>1400</v>
      </c>
      <c r="H80" s="287">
        <f>H81</f>
        <v>0</v>
      </c>
      <c r="I80" s="287">
        <f>I81</f>
        <v>0</v>
      </c>
    </row>
    <row r="81" spans="1:9" ht="30" customHeight="1">
      <c r="A81" s="133" t="s">
        <v>592</v>
      </c>
      <c r="B81" s="154" t="s">
        <v>617</v>
      </c>
      <c r="C81" s="148">
        <v>156</v>
      </c>
      <c r="D81" s="149" t="s">
        <v>175</v>
      </c>
      <c r="E81" s="149" t="s">
        <v>112</v>
      </c>
      <c r="F81" s="148">
        <v>240</v>
      </c>
      <c r="G81" s="287">
        <v>1400</v>
      </c>
      <c r="H81" s="287">
        <v>0</v>
      </c>
      <c r="I81" s="287">
        <v>0</v>
      </c>
    </row>
    <row r="82" spans="1:9" s="157" customFormat="1" ht="18.75" customHeight="1">
      <c r="A82" s="155" t="s">
        <v>320</v>
      </c>
      <c r="B82" s="154"/>
      <c r="C82" s="217"/>
      <c r="D82" s="217"/>
      <c r="E82" s="217"/>
      <c r="F82" s="156"/>
      <c r="G82" s="295">
        <f>G21+G37+G58+G72</f>
        <v>123783.19999999998</v>
      </c>
      <c r="H82" s="295">
        <f>H21+H37+H58+H72</f>
        <v>21406.1</v>
      </c>
      <c r="I82" s="295">
        <f>I21+I37+I58+I72</f>
        <v>6776.8</v>
      </c>
    </row>
    <row r="83" spans="1:9" s="161" customFormat="1" ht="18.75" customHeight="1">
      <c r="A83" s="142"/>
      <c r="B83" s="158"/>
      <c r="C83" s="158"/>
      <c r="D83" s="158"/>
      <c r="E83" s="158"/>
      <c r="F83" s="158"/>
      <c r="G83" s="159" t="s">
        <v>116</v>
      </c>
      <c r="H83" s="160"/>
      <c r="I83" s="160" t="s">
        <v>581</v>
      </c>
    </row>
    <row r="84" spans="1:9" s="161" customFormat="1" ht="18.75" customHeight="1">
      <c r="A84" s="142"/>
      <c r="B84" s="158"/>
      <c r="C84" s="158"/>
      <c r="D84" s="158"/>
      <c r="E84" s="158"/>
      <c r="F84" s="158"/>
      <c r="G84" s="143"/>
      <c r="H84" s="160"/>
      <c r="I84" s="160"/>
    </row>
    <row r="85" spans="1:9" s="161" customFormat="1" ht="18.75" customHeight="1">
      <c r="A85" s="142"/>
      <c r="B85" s="158"/>
      <c r="C85" s="158"/>
      <c r="D85" s="158"/>
      <c r="E85" s="158"/>
      <c r="F85" s="158"/>
      <c r="G85" s="143"/>
      <c r="H85" s="160"/>
      <c r="I85" s="160"/>
    </row>
    <row r="86" spans="1:9" s="161" customFormat="1" ht="18.75" customHeight="1">
      <c r="A86" s="142"/>
      <c r="B86" s="158"/>
      <c r="C86" s="158"/>
      <c r="D86" s="158"/>
      <c r="E86" s="158"/>
      <c r="F86" s="158"/>
      <c r="G86" s="143"/>
      <c r="H86" s="160"/>
      <c r="I86" s="160"/>
    </row>
    <row r="87" spans="1:9" s="161" customFormat="1" ht="18.75" customHeight="1">
      <c r="A87" s="142"/>
      <c r="B87" s="158"/>
      <c r="C87" s="158"/>
      <c r="D87" s="158"/>
      <c r="E87" s="158"/>
      <c r="F87" s="158"/>
      <c r="G87" s="143"/>
      <c r="H87" s="160"/>
      <c r="I87" s="160"/>
    </row>
    <row r="88" spans="1:9" s="161" customFormat="1" ht="18.75" customHeight="1">
      <c r="A88" s="142"/>
      <c r="B88" s="158"/>
      <c r="C88" s="158"/>
      <c r="D88" s="158"/>
      <c r="E88" s="158"/>
      <c r="F88" s="158"/>
      <c r="G88" s="143"/>
      <c r="H88" s="160"/>
      <c r="I88" s="160"/>
    </row>
    <row r="89" spans="1:9" s="161" customFormat="1" ht="18.75" customHeight="1">
      <c r="A89" s="142"/>
      <c r="B89" s="158"/>
      <c r="C89" s="158"/>
      <c r="D89" s="158"/>
      <c r="E89" s="158"/>
      <c r="F89" s="158"/>
      <c r="G89" s="143"/>
      <c r="H89" s="160"/>
      <c r="I89" s="160"/>
    </row>
    <row r="90" spans="1:9" s="161" customFormat="1" ht="37.5" customHeight="1">
      <c r="A90" s="142"/>
      <c r="B90" s="158"/>
      <c r="C90" s="158"/>
      <c r="D90" s="158"/>
      <c r="E90" s="158"/>
      <c r="F90" s="158"/>
      <c r="G90" s="143"/>
      <c r="H90" s="160"/>
      <c r="I90" s="160"/>
    </row>
    <row r="91" spans="1:9" s="161" customFormat="1" ht="18.75" customHeight="1">
      <c r="A91" s="142"/>
      <c r="B91" s="158"/>
      <c r="C91" s="158"/>
      <c r="D91" s="158"/>
      <c r="E91" s="158"/>
      <c r="F91" s="158"/>
      <c r="G91" s="143"/>
      <c r="H91" s="160"/>
      <c r="I91" s="160"/>
    </row>
    <row r="92" spans="1:9" s="161" customFormat="1" ht="18.75" customHeight="1">
      <c r="A92" s="142"/>
      <c r="B92" s="158"/>
      <c r="C92" s="158"/>
      <c r="D92" s="158"/>
      <c r="E92" s="158"/>
      <c r="F92" s="158"/>
      <c r="G92" s="143"/>
      <c r="H92" s="160"/>
      <c r="I92" s="160"/>
    </row>
    <row r="93" spans="1:9" s="161" customFormat="1" ht="18.75" customHeight="1">
      <c r="A93" s="142"/>
      <c r="B93" s="158"/>
      <c r="C93" s="158"/>
      <c r="D93" s="158"/>
      <c r="E93" s="158"/>
      <c r="F93" s="158"/>
      <c r="G93" s="143"/>
      <c r="H93" s="160"/>
      <c r="I93" s="160"/>
    </row>
    <row r="94" spans="1:9" s="161" customFormat="1" ht="18.75" customHeight="1">
      <c r="A94" s="142"/>
      <c r="B94" s="158"/>
      <c r="C94" s="158"/>
      <c r="D94" s="158"/>
      <c r="E94" s="158"/>
      <c r="F94" s="158"/>
      <c r="G94" s="143"/>
      <c r="H94" s="160"/>
      <c r="I94" s="160"/>
    </row>
    <row r="95" spans="1:9" s="161" customFormat="1" ht="18.75" customHeight="1">
      <c r="A95" s="142"/>
      <c r="B95" s="158"/>
      <c r="C95" s="158"/>
      <c r="D95" s="158"/>
      <c r="E95" s="158"/>
      <c r="F95" s="158"/>
      <c r="G95" s="143"/>
      <c r="H95" s="160"/>
      <c r="I95" s="160"/>
    </row>
    <row r="96" spans="1:9" s="163" customFormat="1" ht="15.75">
      <c r="A96" s="142"/>
      <c r="B96" s="158"/>
      <c r="C96" s="158"/>
      <c r="D96" s="158"/>
      <c r="E96" s="158"/>
      <c r="F96" s="158"/>
      <c r="G96" s="143"/>
      <c r="H96" s="162"/>
      <c r="I96" s="162"/>
    </row>
    <row r="99" ht="24.75" customHeight="1"/>
    <row r="100" ht="32.25" customHeight="1"/>
    <row r="101" ht="28.5" customHeight="1"/>
    <row r="102" ht="25.5" customHeight="1"/>
    <row r="103" spans="1:9" s="163" customFormat="1" ht="27" customHeight="1">
      <c r="A103" s="142"/>
      <c r="B103" s="158"/>
      <c r="C103" s="158"/>
      <c r="D103" s="158"/>
      <c r="E103" s="158"/>
      <c r="F103" s="158"/>
      <c r="G103" s="143"/>
      <c r="H103" s="162"/>
      <c r="I103" s="162"/>
    </row>
    <row r="104" spans="1:9" s="163" customFormat="1" ht="15.75">
      <c r="A104" s="142"/>
      <c r="B104" s="158"/>
      <c r="C104" s="158"/>
      <c r="D104" s="158"/>
      <c r="E104" s="158"/>
      <c r="F104" s="158"/>
      <c r="G104" s="143"/>
      <c r="H104" s="162"/>
      <c r="I104" s="162"/>
    </row>
    <row r="105" spans="1:9" s="163" customFormat="1" ht="36" customHeight="1">
      <c r="A105" s="142"/>
      <c r="B105" s="158"/>
      <c r="C105" s="158"/>
      <c r="D105" s="158"/>
      <c r="E105" s="158"/>
      <c r="F105" s="158"/>
      <c r="G105" s="143"/>
      <c r="H105" s="162"/>
      <c r="I105" s="162"/>
    </row>
    <row r="106" spans="1:9" s="165" customFormat="1" ht="27" customHeight="1">
      <c r="A106" s="142"/>
      <c r="B106" s="158"/>
      <c r="C106" s="158"/>
      <c r="D106" s="158"/>
      <c r="E106" s="158"/>
      <c r="F106" s="158"/>
      <c r="G106" s="143"/>
      <c r="H106" s="164"/>
      <c r="I106" s="164"/>
    </row>
    <row r="107" spans="1:9" s="161" customFormat="1" ht="24" customHeight="1">
      <c r="A107" s="142"/>
      <c r="B107" s="158"/>
      <c r="C107" s="158"/>
      <c r="D107" s="158"/>
      <c r="E107" s="158"/>
      <c r="F107" s="158"/>
      <c r="G107" s="143"/>
      <c r="H107" s="160"/>
      <c r="I107" s="160"/>
    </row>
    <row r="108" spans="1:9" s="161" customFormat="1" ht="25.5" customHeight="1">
      <c r="A108" s="142"/>
      <c r="B108" s="158"/>
      <c r="C108" s="158"/>
      <c r="D108" s="158"/>
      <c r="E108" s="158"/>
      <c r="F108" s="158"/>
      <c r="G108" s="143"/>
      <c r="H108" s="160"/>
      <c r="I108" s="160"/>
    </row>
    <row r="109" spans="1:9" s="161" customFormat="1" ht="21.75" customHeight="1">
      <c r="A109" s="142"/>
      <c r="B109" s="158"/>
      <c r="C109" s="158"/>
      <c r="D109" s="158"/>
      <c r="E109" s="158"/>
      <c r="F109" s="158"/>
      <c r="G109" s="143"/>
      <c r="H109" s="160"/>
      <c r="I109" s="160"/>
    </row>
    <row r="110" spans="1:9" s="161" customFormat="1" ht="31.5" customHeight="1">
      <c r="A110" s="142"/>
      <c r="B110" s="158"/>
      <c r="C110" s="158"/>
      <c r="D110" s="158"/>
      <c r="E110" s="158"/>
      <c r="F110" s="158"/>
      <c r="G110" s="143"/>
      <c r="H110" s="160"/>
      <c r="I110" s="160"/>
    </row>
    <row r="111" spans="1:9" s="161" customFormat="1" ht="21.75" customHeight="1">
      <c r="A111" s="142"/>
      <c r="B111" s="158"/>
      <c r="C111" s="158"/>
      <c r="D111" s="158"/>
      <c r="E111" s="158"/>
      <c r="F111" s="158"/>
      <c r="G111" s="143"/>
      <c r="H111" s="160"/>
      <c r="I111" s="160"/>
    </row>
    <row r="112" spans="1:9" s="167" customFormat="1" ht="29.25" customHeight="1">
      <c r="A112" s="142"/>
      <c r="B112" s="158"/>
      <c r="C112" s="158"/>
      <c r="D112" s="158"/>
      <c r="E112" s="158"/>
      <c r="F112" s="158"/>
      <c r="G112" s="143"/>
      <c r="H112" s="166"/>
      <c r="I112" s="166"/>
    </row>
    <row r="114" ht="33.75" customHeight="1"/>
    <row r="115" ht="78" customHeight="1"/>
    <row r="116" ht="22.5" customHeight="1"/>
    <row r="117" ht="60.75" customHeight="1"/>
    <row r="118" ht="24" customHeight="1"/>
    <row r="122" ht="24" customHeight="1"/>
    <row r="123" ht="42" customHeight="1"/>
    <row r="124" ht="80.25" customHeight="1"/>
    <row r="125" ht="25.5" customHeight="1"/>
    <row r="126" ht="40.5" customHeight="1"/>
    <row r="127" ht="78" customHeight="1"/>
    <row r="128" ht="32.25" customHeight="1"/>
    <row r="129" ht="39" customHeight="1"/>
    <row r="130" ht="32.25" customHeight="1"/>
    <row r="131" ht="59.25" customHeight="1"/>
    <row r="132" ht="24" customHeight="1"/>
    <row r="133" ht="24" customHeight="1"/>
    <row r="134" ht="36.75" customHeight="1"/>
    <row r="135" ht="56.25" customHeight="1"/>
    <row r="136" ht="24" customHeight="1"/>
    <row r="139" ht="43.5" customHeight="1"/>
    <row r="141" ht="39.75" customHeight="1"/>
    <row r="142" ht="40.5" customHeight="1"/>
    <row r="143" ht="41.25" customHeight="1"/>
    <row r="144" ht="41.25" customHeight="1"/>
    <row r="146" ht="39.75" customHeight="1"/>
    <row r="147" ht="39.75" customHeight="1"/>
    <row r="148" ht="24.75" customHeight="1"/>
    <row r="149" ht="37.5" customHeight="1"/>
    <row r="150" ht="39.75" customHeight="1"/>
    <row r="151" ht="42" customHeight="1"/>
    <row r="152" ht="23.25" customHeight="1"/>
    <row r="153" ht="58.5" customHeight="1"/>
    <row r="154" ht="38.25" customHeight="1"/>
    <row r="155" ht="75" customHeight="1"/>
    <row r="156" ht="27.75" customHeight="1"/>
    <row r="157" ht="40.5" customHeight="1"/>
    <row r="158" ht="62.25" customHeight="1"/>
    <row r="159" ht="41.25" customHeight="1"/>
    <row r="160" ht="40.5" customHeight="1"/>
    <row r="161" ht="75.75" customHeight="1"/>
    <row r="162" ht="22.5" customHeight="1"/>
    <row r="163" ht="25.5" customHeight="1"/>
    <row r="164" ht="37.5" customHeight="1"/>
    <row r="165" spans="1:9" s="167" customFormat="1" ht="60.75" customHeight="1">
      <c r="A165" s="142"/>
      <c r="B165" s="158"/>
      <c r="C165" s="158"/>
      <c r="D165" s="158"/>
      <c r="E165" s="158"/>
      <c r="F165" s="158"/>
      <c r="G165" s="143"/>
      <c r="H165" s="166"/>
      <c r="I165" s="166"/>
    </row>
    <row r="166" spans="1:9" s="161" customFormat="1" ht="24" customHeight="1">
      <c r="A166" s="142"/>
      <c r="B166" s="158"/>
      <c r="C166" s="158"/>
      <c r="D166" s="158"/>
      <c r="E166" s="158"/>
      <c r="F166" s="158"/>
      <c r="G166" s="143"/>
      <c r="H166" s="160"/>
      <c r="I166" s="160"/>
    </row>
    <row r="167" spans="1:9" s="161" customFormat="1" ht="79.5" customHeight="1">
      <c r="A167" s="142"/>
      <c r="B167" s="158"/>
      <c r="C167" s="158"/>
      <c r="D167" s="158"/>
      <c r="E167" s="158"/>
      <c r="F167" s="158"/>
      <c r="G167" s="143"/>
      <c r="H167" s="160"/>
      <c r="I167" s="160"/>
    </row>
    <row r="168" spans="1:9" s="161" customFormat="1" ht="41.25" customHeight="1">
      <c r="A168" s="142"/>
      <c r="B168" s="158"/>
      <c r="C168" s="158"/>
      <c r="D168" s="158"/>
      <c r="E168" s="158"/>
      <c r="F168" s="158"/>
      <c r="G168" s="143"/>
      <c r="H168" s="160"/>
      <c r="I168" s="160"/>
    </row>
    <row r="169" spans="1:9" s="161" customFormat="1" ht="37.5" customHeight="1">
      <c r="A169" s="142"/>
      <c r="B169" s="158"/>
      <c r="C169" s="158"/>
      <c r="D169" s="158"/>
      <c r="E169" s="158"/>
      <c r="F169" s="158"/>
      <c r="G169" s="143"/>
      <c r="H169" s="160"/>
      <c r="I169" s="160"/>
    </row>
    <row r="170" spans="1:9" s="161" customFormat="1" ht="22.5" customHeight="1">
      <c r="A170" s="142"/>
      <c r="B170" s="158"/>
      <c r="C170" s="158"/>
      <c r="D170" s="158"/>
      <c r="E170" s="158"/>
      <c r="F170" s="158"/>
      <c r="G170" s="143"/>
      <c r="H170" s="160"/>
      <c r="I170" s="160"/>
    </row>
    <row r="171" spans="1:9" s="161" customFormat="1" ht="24.75" customHeight="1">
      <c r="A171" s="142"/>
      <c r="B171" s="158"/>
      <c r="C171" s="158"/>
      <c r="D171" s="158"/>
      <c r="E171" s="158"/>
      <c r="F171" s="158"/>
      <c r="G171" s="143"/>
      <c r="H171" s="160"/>
      <c r="I171" s="160"/>
    </row>
    <row r="172" spans="1:9" s="161" customFormat="1" ht="21.75" customHeight="1">
      <c r="A172" s="142"/>
      <c r="B172" s="158"/>
      <c r="C172" s="158"/>
      <c r="D172" s="158"/>
      <c r="E172" s="158"/>
      <c r="F172" s="158"/>
      <c r="G172" s="143"/>
      <c r="H172" s="160"/>
      <c r="I172" s="160"/>
    </row>
    <row r="173" spans="1:9" s="161" customFormat="1" ht="44.25" customHeight="1">
      <c r="A173" s="142"/>
      <c r="B173" s="158"/>
      <c r="C173" s="158"/>
      <c r="D173" s="158"/>
      <c r="E173" s="158"/>
      <c r="F173" s="158"/>
      <c r="G173" s="143"/>
      <c r="H173" s="160"/>
      <c r="I173" s="160"/>
    </row>
    <row r="174" spans="1:9" s="161" customFormat="1" ht="44.25" customHeight="1">
      <c r="A174" s="142"/>
      <c r="B174" s="158"/>
      <c r="C174" s="158"/>
      <c r="D174" s="158"/>
      <c r="E174" s="158"/>
      <c r="F174" s="158"/>
      <c r="G174" s="143"/>
      <c r="H174" s="160"/>
      <c r="I174" s="160"/>
    </row>
    <row r="175" spans="1:9" s="161" customFormat="1" ht="40.5" customHeight="1">
      <c r="A175" s="142"/>
      <c r="B175" s="158"/>
      <c r="C175" s="158"/>
      <c r="D175" s="158"/>
      <c r="E175" s="158"/>
      <c r="F175" s="158"/>
      <c r="G175" s="143"/>
      <c r="H175" s="160"/>
      <c r="I175" s="160"/>
    </row>
    <row r="176" spans="1:9" s="161" customFormat="1" ht="41.25" customHeight="1">
      <c r="A176" s="142"/>
      <c r="B176" s="158"/>
      <c r="C176" s="158"/>
      <c r="D176" s="158"/>
      <c r="E176" s="158"/>
      <c r="F176" s="158"/>
      <c r="G176" s="143"/>
      <c r="H176" s="160"/>
      <c r="I176" s="160"/>
    </row>
    <row r="177" spans="1:9" s="161" customFormat="1" ht="41.25" customHeight="1">
      <c r="A177" s="142"/>
      <c r="B177" s="158"/>
      <c r="C177" s="158"/>
      <c r="D177" s="158"/>
      <c r="E177" s="158"/>
      <c r="F177" s="158"/>
      <c r="G177" s="143"/>
      <c r="H177" s="160"/>
      <c r="I177" s="160"/>
    </row>
    <row r="178" spans="1:9" s="161" customFormat="1" ht="41.25" customHeight="1">
      <c r="A178" s="142"/>
      <c r="B178" s="158"/>
      <c r="C178" s="158"/>
      <c r="D178" s="158"/>
      <c r="E178" s="158"/>
      <c r="F178" s="158"/>
      <c r="G178" s="143"/>
      <c r="H178" s="160"/>
      <c r="I178" s="160"/>
    </row>
    <row r="179" spans="1:9" s="161" customFormat="1" ht="40.5" customHeight="1">
      <c r="A179" s="142"/>
      <c r="B179" s="158"/>
      <c r="C179" s="158"/>
      <c r="D179" s="158"/>
      <c r="E179" s="158"/>
      <c r="F179" s="158"/>
      <c r="G179" s="143"/>
      <c r="H179" s="160"/>
      <c r="I179" s="160"/>
    </row>
    <row r="180" spans="1:9" s="161" customFormat="1" ht="40.5" customHeight="1">
      <c r="A180" s="142"/>
      <c r="B180" s="158"/>
      <c r="C180" s="158"/>
      <c r="D180" s="158"/>
      <c r="E180" s="158"/>
      <c r="F180" s="158"/>
      <c r="G180" s="143"/>
      <c r="H180" s="160"/>
      <c r="I180" s="160"/>
    </row>
    <row r="181" spans="1:9" s="161" customFormat="1" ht="77.25" customHeight="1">
      <c r="A181" s="142"/>
      <c r="B181" s="158"/>
      <c r="C181" s="158"/>
      <c r="D181" s="158"/>
      <c r="E181" s="158"/>
      <c r="F181" s="158"/>
      <c r="G181" s="143"/>
      <c r="H181" s="160"/>
      <c r="I181" s="160"/>
    </row>
    <row r="182" spans="1:9" s="161" customFormat="1" ht="60" customHeight="1">
      <c r="A182" s="142"/>
      <c r="B182" s="158"/>
      <c r="C182" s="158"/>
      <c r="D182" s="158"/>
      <c r="E182" s="158"/>
      <c r="F182" s="158"/>
      <c r="G182" s="143"/>
      <c r="H182" s="160"/>
      <c r="I182" s="160"/>
    </row>
    <row r="183" spans="1:9" s="161" customFormat="1" ht="22.5" customHeight="1">
      <c r="A183" s="142"/>
      <c r="B183" s="158"/>
      <c r="C183" s="158"/>
      <c r="D183" s="158"/>
      <c r="E183" s="158"/>
      <c r="F183" s="158"/>
      <c r="G183" s="143"/>
      <c r="H183" s="160"/>
      <c r="I183" s="160"/>
    </row>
    <row r="184" spans="1:9" s="161" customFormat="1" ht="60" customHeight="1">
      <c r="A184" s="142"/>
      <c r="B184" s="158"/>
      <c r="C184" s="158"/>
      <c r="D184" s="158"/>
      <c r="E184" s="158"/>
      <c r="F184" s="158"/>
      <c r="G184" s="143"/>
      <c r="H184" s="160"/>
      <c r="I184" s="160"/>
    </row>
    <row r="185" spans="1:9" s="161" customFormat="1" ht="21.75" customHeight="1">
      <c r="A185" s="142"/>
      <c r="B185" s="158"/>
      <c r="C185" s="158"/>
      <c r="D185" s="158"/>
      <c r="E185" s="158"/>
      <c r="F185" s="158"/>
      <c r="G185" s="143"/>
      <c r="H185" s="160"/>
      <c r="I185" s="160"/>
    </row>
    <row r="186" spans="1:9" s="163" customFormat="1" ht="60.75" customHeight="1">
      <c r="A186" s="142"/>
      <c r="B186" s="158"/>
      <c r="C186" s="158"/>
      <c r="D186" s="158"/>
      <c r="E186" s="158"/>
      <c r="F186" s="158"/>
      <c r="G186" s="143"/>
      <c r="H186" s="162"/>
      <c r="I186" s="162"/>
    </row>
    <row r="188" ht="22.5" customHeight="1"/>
    <row r="189" ht="66.75" customHeight="1"/>
    <row r="190" ht="22.5" customHeight="1"/>
    <row r="191" ht="57" customHeight="1"/>
    <row r="192" ht="22.5" customHeight="1"/>
    <row r="193" spans="1:9" s="163" customFormat="1" ht="60" customHeight="1">
      <c r="A193" s="142"/>
      <c r="B193" s="158"/>
      <c r="C193" s="158"/>
      <c r="D193" s="158"/>
      <c r="E193" s="158"/>
      <c r="F193" s="158"/>
      <c r="G193" s="143"/>
      <c r="H193" s="162"/>
      <c r="I193" s="162"/>
    </row>
    <row r="196" ht="20.25" customHeight="1"/>
    <row r="197" ht="20.25" customHeight="1"/>
    <row r="198" ht="20.25" customHeight="1"/>
    <row r="203" ht="42.75" customHeight="1"/>
    <row r="205" ht="51" customHeight="1"/>
    <row r="207" spans="1:9" s="163" customFormat="1" ht="62.25" customHeight="1">
      <c r="A207" s="142"/>
      <c r="B207" s="158"/>
      <c r="C207" s="158"/>
      <c r="D207" s="158"/>
      <c r="E207" s="158"/>
      <c r="F207" s="158"/>
      <c r="G207" s="143"/>
      <c r="H207" s="162"/>
      <c r="I207" s="162"/>
    </row>
    <row r="208" ht="23.25" customHeight="1"/>
    <row r="209" ht="38.25" customHeight="1"/>
    <row r="211" spans="1:9" s="163" customFormat="1" ht="60.75" customHeight="1">
      <c r="A211" s="142"/>
      <c r="B211" s="158"/>
      <c r="C211" s="158"/>
      <c r="D211" s="158"/>
      <c r="E211" s="158"/>
      <c r="F211" s="158"/>
      <c r="G211" s="143"/>
      <c r="H211" s="162"/>
      <c r="I211" s="162"/>
    </row>
    <row r="212" ht="23.25" customHeight="1"/>
    <row r="214" spans="1:9" s="167" customFormat="1" ht="15.75">
      <c r="A214" s="142"/>
      <c r="B214" s="158"/>
      <c r="C214" s="158"/>
      <c r="D214" s="158"/>
      <c r="E214" s="158"/>
      <c r="F214" s="158"/>
      <c r="G214" s="143"/>
      <c r="H214" s="166"/>
      <c r="I214" s="166"/>
    </row>
    <row r="215" spans="1:9" s="161" customFormat="1" ht="22.5" customHeight="1">
      <c r="A215" s="142"/>
      <c r="B215" s="158"/>
      <c r="C215" s="158"/>
      <c r="D215" s="158"/>
      <c r="E215" s="158"/>
      <c r="F215" s="158"/>
      <c r="G215" s="143"/>
      <c r="H215" s="160"/>
      <c r="I215" s="160"/>
    </row>
    <row r="216" spans="1:9" s="161" customFormat="1" ht="60.75" customHeight="1">
      <c r="A216" s="142"/>
      <c r="B216" s="158"/>
      <c r="C216" s="158"/>
      <c r="D216" s="158"/>
      <c r="E216" s="158"/>
      <c r="F216" s="158"/>
      <c r="G216" s="143"/>
      <c r="H216" s="160"/>
      <c r="I216" s="160"/>
    </row>
    <row r="217" spans="1:9" s="161" customFormat="1" ht="77.25" customHeight="1">
      <c r="A217" s="142"/>
      <c r="B217" s="158"/>
      <c r="C217" s="158"/>
      <c r="D217" s="158"/>
      <c r="E217" s="158"/>
      <c r="F217" s="158"/>
      <c r="G217" s="143"/>
      <c r="H217" s="160"/>
      <c r="I217" s="160"/>
    </row>
    <row r="218" spans="1:9" s="161" customFormat="1" ht="23.25" customHeight="1">
      <c r="A218" s="142"/>
      <c r="B218" s="158"/>
      <c r="C218" s="158"/>
      <c r="D218" s="158"/>
      <c r="E218" s="158"/>
      <c r="F218" s="158"/>
      <c r="G218" s="143"/>
      <c r="H218" s="160"/>
      <c r="I218" s="160"/>
    </row>
    <row r="219" spans="1:9" s="161" customFormat="1" ht="57.75" customHeight="1">
      <c r="A219" s="142"/>
      <c r="B219" s="158"/>
      <c r="C219" s="158"/>
      <c r="D219" s="158"/>
      <c r="E219" s="158"/>
      <c r="F219" s="158"/>
      <c r="G219" s="143"/>
      <c r="H219" s="160"/>
      <c r="I219" s="160"/>
    </row>
    <row r="220" spans="1:9" s="161" customFormat="1" ht="77.25" customHeight="1">
      <c r="A220" s="142"/>
      <c r="B220" s="158"/>
      <c r="C220" s="158"/>
      <c r="D220" s="158"/>
      <c r="E220" s="158"/>
      <c r="F220" s="158"/>
      <c r="G220" s="143"/>
      <c r="H220" s="160"/>
      <c r="I220" s="160"/>
    </row>
    <row r="221" spans="1:9" s="161" customFormat="1" ht="25.5" customHeight="1">
      <c r="A221" s="142"/>
      <c r="B221" s="158"/>
      <c r="C221" s="158"/>
      <c r="D221" s="158"/>
      <c r="E221" s="158"/>
      <c r="F221" s="158"/>
      <c r="G221" s="143"/>
      <c r="H221" s="160"/>
      <c r="I221" s="160"/>
    </row>
    <row r="222" spans="1:9" s="161" customFormat="1" ht="56.25" customHeight="1">
      <c r="A222" s="142"/>
      <c r="B222" s="158"/>
      <c r="C222" s="158"/>
      <c r="D222" s="158"/>
      <c r="E222" s="158"/>
      <c r="F222" s="158"/>
      <c r="G222" s="143"/>
      <c r="H222" s="160"/>
      <c r="I222" s="160"/>
    </row>
    <row r="223" spans="1:9" s="161" customFormat="1" ht="60" customHeight="1">
      <c r="A223" s="142"/>
      <c r="B223" s="158"/>
      <c r="C223" s="158"/>
      <c r="D223" s="158"/>
      <c r="E223" s="158"/>
      <c r="F223" s="158"/>
      <c r="G223" s="143"/>
      <c r="H223" s="160"/>
      <c r="I223" s="160"/>
    </row>
    <row r="224" spans="1:9" s="161" customFormat="1" ht="75.75" customHeight="1">
      <c r="A224" s="142"/>
      <c r="B224" s="158"/>
      <c r="C224" s="158"/>
      <c r="D224" s="158"/>
      <c r="E224" s="158"/>
      <c r="F224" s="158"/>
      <c r="G224" s="143"/>
      <c r="H224" s="160"/>
      <c r="I224" s="160"/>
    </row>
    <row r="225" spans="1:9" s="161" customFormat="1" ht="23.25" customHeight="1">
      <c r="A225" s="142"/>
      <c r="B225" s="158"/>
      <c r="C225" s="158"/>
      <c r="D225" s="158"/>
      <c r="E225" s="158"/>
      <c r="F225" s="158"/>
      <c r="G225" s="143"/>
      <c r="H225" s="160"/>
      <c r="I225" s="160"/>
    </row>
    <row r="226" spans="1:9" s="161" customFormat="1" ht="40.5" customHeight="1">
      <c r="A226" s="142"/>
      <c r="B226" s="158"/>
      <c r="C226" s="158"/>
      <c r="D226" s="158"/>
      <c r="E226" s="158"/>
      <c r="F226" s="158"/>
      <c r="G226" s="143"/>
      <c r="H226" s="160"/>
      <c r="I226" s="160"/>
    </row>
    <row r="227" spans="1:9" s="161" customFormat="1" ht="75.75" customHeight="1">
      <c r="A227" s="142"/>
      <c r="B227" s="158"/>
      <c r="C227" s="158"/>
      <c r="D227" s="158"/>
      <c r="E227" s="158"/>
      <c r="F227" s="158"/>
      <c r="G227" s="143"/>
      <c r="H227" s="160"/>
      <c r="I227" s="160"/>
    </row>
    <row r="228" spans="1:9" s="161" customFormat="1" ht="23.25" customHeight="1">
      <c r="A228" s="142"/>
      <c r="B228" s="158"/>
      <c r="C228" s="158"/>
      <c r="D228" s="158"/>
      <c r="E228" s="158"/>
      <c r="F228" s="158"/>
      <c r="G228" s="143"/>
      <c r="H228" s="160"/>
      <c r="I228" s="160"/>
    </row>
    <row r="229" spans="1:9" s="161" customFormat="1" ht="55.5" customHeight="1">
      <c r="A229" s="142"/>
      <c r="B229" s="158"/>
      <c r="C229" s="158"/>
      <c r="D229" s="158"/>
      <c r="E229" s="158"/>
      <c r="F229" s="158"/>
      <c r="G229" s="143"/>
      <c r="H229" s="160"/>
      <c r="I229" s="160"/>
    </row>
    <row r="230" spans="1:9" s="161" customFormat="1" ht="26.25" customHeight="1">
      <c r="A230" s="142"/>
      <c r="B230" s="158"/>
      <c r="C230" s="158"/>
      <c r="D230" s="158"/>
      <c r="E230" s="158"/>
      <c r="F230" s="158"/>
      <c r="G230" s="143"/>
      <c r="H230" s="160"/>
      <c r="I230" s="160"/>
    </row>
    <row r="231" spans="1:9" s="161" customFormat="1" ht="76.5" customHeight="1">
      <c r="A231" s="142"/>
      <c r="B231" s="158"/>
      <c r="C231" s="158"/>
      <c r="D231" s="158"/>
      <c r="E231" s="158"/>
      <c r="F231" s="158"/>
      <c r="G231" s="143"/>
      <c r="H231" s="160"/>
      <c r="I231" s="160"/>
    </row>
    <row r="232" spans="1:9" s="161" customFormat="1" ht="21.75" customHeight="1">
      <c r="A232" s="142"/>
      <c r="B232" s="158"/>
      <c r="C232" s="158"/>
      <c r="D232" s="158"/>
      <c r="E232" s="158"/>
      <c r="F232" s="158"/>
      <c r="G232" s="143"/>
      <c r="H232" s="160"/>
      <c r="I232" s="160"/>
    </row>
    <row r="233" spans="1:9" s="163" customFormat="1" ht="60.75" customHeight="1">
      <c r="A233" s="142"/>
      <c r="B233" s="158"/>
      <c r="C233" s="158"/>
      <c r="D233" s="158"/>
      <c r="E233" s="158"/>
      <c r="F233" s="158"/>
      <c r="G233" s="143"/>
      <c r="H233" s="162"/>
      <c r="I233" s="162"/>
    </row>
    <row r="235" ht="41.25" customHeight="1"/>
    <row r="236" ht="41.25" customHeight="1"/>
    <row r="237" ht="41.25" customHeight="1"/>
    <row r="238" ht="41.25" customHeight="1"/>
    <row r="239" spans="1:9" s="167" customFormat="1" ht="41.25" customHeight="1">
      <c r="A239" s="142"/>
      <c r="B239" s="158"/>
      <c r="C239" s="158"/>
      <c r="D239" s="158"/>
      <c r="E239" s="158"/>
      <c r="F239" s="158"/>
      <c r="G239" s="143"/>
      <c r="H239" s="166"/>
      <c r="I239" s="166"/>
    </row>
    <row r="240" spans="1:9" s="161" customFormat="1" ht="22.5" customHeight="1">
      <c r="A240" s="142"/>
      <c r="B240" s="158"/>
      <c r="C240" s="158"/>
      <c r="D240" s="158"/>
      <c r="E240" s="158"/>
      <c r="F240" s="158"/>
      <c r="G240" s="143"/>
      <c r="H240" s="160"/>
      <c r="I240" s="160"/>
    </row>
    <row r="241" spans="1:9" s="161" customFormat="1" ht="40.5" customHeight="1">
      <c r="A241" s="142"/>
      <c r="B241" s="158"/>
      <c r="C241" s="158"/>
      <c r="D241" s="158"/>
      <c r="E241" s="158"/>
      <c r="F241" s="158"/>
      <c r="G241" s="143"/>
      <c r="H241" s="160"/>
      <c r="I241" s="160"/>
    </row>
    <row r="242" spans="1:9" s="161" customFormat="1" ht="41.25" customHeight="1">
      <c r="A242" s="142"/>
      <c r="B242" s="158"/>
      <c r="C242" s="158"/>
      <c r="D242" s="158"/>
      <c r="E242" s="158"/>
      <c r="F242" s="158"/>
      <c r="G242" s="143"/>
      <c r="H242" s="160"/>
      <c r="I242" s="160"/>
    </row>
    <row r="243" spans="1:9" s="161" customFormat="1" ht="41.25" customHeight="1">
      <c r="A243" s="142"/>
      <c r="B243" s="158"/>
      <c r="C243" s="158"/>
      <c r="D243" s="158"/>
      <c r="E243" s="158"/>
      <c r="F243" s="158"/>
      <c r="G243" s="143"/>
      <c r="H243" s="160"/>
      <c r="I243" s="160"/>
    </row>
    <row r="244" spans="1:9" s="161" customFormat="1" ht="39" customHeight="1">
      <c r="A244" s="142"/>
      <c r="B244" s="158"/>
      <c r="C244" s="158"/>
      <c r="D244" s="158"/>
      <c r="E244" s="158"/>
      <c r="F244" s="158"/>
      <c r="G244" s="143"/>
      <c r="H244" s="160"/>
      <c r="I244" s="160"/>
    </row>
    <row r="245" spans="1:9" s="161" customFormat="1" ht="39.75" customHeight="1">
      <c r="A245" s="142"/>
      <c r="B245" s="158"/>
      <c r="C245" s="158"/>
      <c r="D245" s="158"/>
      <c r="E245" s="158"/>
      <c r="F245" s="158"/>
      <c r="G245" s="143"/>
      <c r="H245" s="160"/>
      <c r="I245" s="160"/>
    </row>
    <row r="246" spans="1:9" s="161" customFormat="1" ht="39" customHeight="1">
      <c r="A246" s="142"/>
      <c r="B246" s="158"/>
      <c r="C246" s="158"/>
      <c r="D246" s="158"/>
      <c r="E246" s="158"/>
      <c r="F246" s="158"/>
      <c r="G246" s="143"/>
      <c r="H246" s="160"/>
      <c r="I246" s="160"/>
    </row>
    <row r="247" spans="1:9" s="161" customFormat="1" ht="39.75" customHeight="1">
      <c r="A247" s="142"/>
      <c r="B247" s="158"/>
      <c r="C247" s="158"/>
      <c r="D247" s="158"/>
      <c r="E247" s="158"/>
      <c r="F247" s="158"/>
      <c r="G247" s="143"/>
      <c r="H247" s="160"/>
      <c r="I247" s="160"/>
    </row>
    <row r="248" spans="1:9" s="161" customFormat="1" ht="75.75" customHeight="1">
      <c r="A248" s="142"/>
      <c r="B248" s="158"/>
      <c r="C248" s="158"/>
      <c r="D248" s="158"/>
      <c r="E248" s="158"/>
      <c r="F248" s="158"/>
      <c r="G248" s="143"/>
      <c r="H248" s="160"/>
      <c r="I248" s="160"/>
    </row>
    <row r="249" spans="1:9" s="161" customFormat="1" ht="39.75" customHeight="1">
      <c r="A249" s="142"/>
      <c r="B249" s="158"/>
      <c r="C249" s="158"/>
      <c r="D249" s="158"/>
      <c r="E249" s="158"/>
      <c r="F249" s="158"/>
      <c r="G249" s="143"/>
      <c r="H249" s="160"/>
      <c r="I249" s="160"/>
    </row>
    <row r="250" spans="1:9" s="161" customFormat="1" ht="15.75">
      <c r="A250" s="142"/>
      <c r="B250" s="158"/>
      <c r="C250" s="158"/>
      <c r="D250" s="158"/>
      <c r="E250" s="158"/>
      <c r="F250" s="158"/>
      <c r="G250" s="143"/>
      <c r="H250" s="160"/>
      <c r="I250" s="160"/>
    </row>
    <row r="251" spans="1:9" s="161" customFormat="1" ht="39.75" customHeight="1">
      <c r="A251" s="142"/>
      <c r="B251" s="158"/>
      <c r="C251" s="158"/>
      <c r="D251" s="158"/>
      <c r="E251" s="158"/>
      <c r="F251" s="158"/>
      <c r="G251" s="143"/>
      <c r="H251" s="160"/>
      <c r="I251" s="160"/>
    </row>
    <row r="252" spans="1:9" s="161" customFormat="1" ht="40.5" customHeight="1">
      <c r="A252" s="142"/>
      <c r="B252" s="158"/>
      <c r="C252" s="158"/>
      <c r="D252" s="158"/>
      <c r="E252" s="158"/>
      <c r="F252" s="158"/>
      <c r="G252" s="143"/>
      <c r="H252" s="160"/>
      <c r="I252" s="160"/>
    </row>
    <row r="253" spans="1:9" s="161" customFormat="1" ht="41.25" customHeight="1">
      <c r="A253" s="142"/>
      <c r="B253" s="158"/>
      <c r="C253" s="158"/>
      <c r="D253" s="158"/>
      <c r="E253" s="158"/>
      <c r="F253" s="158"/>
      <c r="G253" s="143"/>
      <c r="H253" s="160"/>
      <c r="I253" s="160"/>
    </row>
    <row r="254" spans="1:9" s="161" customFormat="1" ht="23.25" customHeight="1">
      <c r="A254" s="142"/>
      <c r="B254" s="158"/>
      <c r="C254" s="158"/>
      <c r="D254" s="158"/>
      <c r="E254" s="158"/>
      <c r="F254" s="158"/>
      <c r="G254" s="143"/>
      <c r="H254" s="160"/>
      <c r="I254" s="160"/>
    </row>
    <row r="255" spans="1:9" s="161" customFormat="1" ht="38.25" customHeight="1">
      <c r="A255" s="142"/>
      <c r="B255" s="158"/>
      <c r="C255" s="158"/>
      <c r="D255" s="158"/>
      <c r="E255" s="158"/>
      <c r="F255" s="158"/>
      <c r="G255" s="143"/>
      <c r="H255" s="160"/>
      <c r="I255" s="160"/>
    </row>
    <row r="256" spans="1:9" s="161" customFormat="1" ht="25.5" customHeight="1">
      <c r="A256" s="142"/>
      <c r="B256" s="158"/>
      <c r="C256" s="158"/>
      <c r="D256" s="158"/>
      <c r="E256" s="158"/>
      <c r="F256" s="158"/>
      <c r="G256" s="143"/>
      <c r="H256" s="160"/>
      <c r="I256" s="160"/>
    </row>
    <row r="257" spans="1:9" s="161" customFormat="1" ht="57" customHeight="1">
      <c r="A257" s="142"/>
      <c r="B257" s="158"/>
      <c r="C257" s="158"/>
      <c r="D257" s="158"/>
      <c r="E257" s="158"/>
      <c r="F257" s="158"/>
      <c r="G257" s="143"/>
      <c r="H257" s="160"/>
      <c r="I257" s="160"/>
    </row>
    <row r="258" spans="1:9" s="161" customFormat="1" ht="25.5" customHeight="1">
      <c r="A258" s="142"/>
      <c r="B258" s="158"/>
      <c r="C258" s="158"/>
      <c r="D258" s="158"/>
      <c r="E258" s="158"/>
      <c r="F258" s="158"/>
      <c r="G258" s="143"/>
      <c r="H258" s="160"/>
      <c r="I258" s="160"/>
    </row>
    <row r="259" spans="1:9" s="161" customFormat="1" ht="61.5" customHeight="1">
      <c r="A259" s="142"/>
      <c r="B259" s="158"/>
      <c r="C259" s="158"/>
      <c r="D259" s="158"/>
      <c r="E259" s="158"/>
      <c r="F259" s="158"/>
      <c r="G259" s="143"/>
      <c r="H259" s="160"/>
      <c r="I259" s="160"/>
    </row>
    <row r="260" spans="1:9" s="161" customFormat="1" ht="44.25" customHeight="1">
      <c r="A260" s="142"/>
      <c r="B260" s="158"/>
      <c r="C260" s="158"/>
      <c r="D260" s="158"/>
      <c r="E260" s="158"/>
      <c r="F260" s="158"/>
      <c r="G260" s="143"/>
      <c r="H260" s="160"/>
      <c r="I260" s="160"/>
    </row>
    <row r="261" spans="1:9" s="161" customFormat="1" ht="44.25" customHeight="1">
      <c r="A261" s="142"/>
      <c r="B261" s="158"/>
      <c r="C261" s="158"/>
      <c r="D261" s="158"/>
      <c r="E261" s="158"/>
      <c r="F261" s="158"/>
      <c r="G261" s="143"/>
      <c r="H261" s="160"/>
      <c r="I261" s="160"/>
    </row>
    <row r="262" spans="1:9" s="161" customFormat="1" ht="44.25" customHeight="1">
      <c r="A262" s="142"/>
      <c r="B262" s="158"/>
      <c r="C262" s="158"/>
      <c r="D262" s="158"/>
      <c r="E262" s="158"/>
      <c r="F262" s="158"/>
      <c r="G262" s="143"/>
      <c r="H262" s="160"/>
      <c r="I262" s="160"/>
    </row>
    <row r="263" spans="1:9" s="168" customFormat="1" ht="18.75">
      <c r="A263" s="142"/>
      <c r="B263" s="158"/>
      <c r="C263" s="158"/>
      <c r="D263" s="158"/>
      <c r="E263" s="158"/>
      <c r="F263" s="158"/>
      <c r="G263" s="143"/>
      <c r="H263" s="145"/>
      <c r="I263" s="145"/>
    </row>
  </sheetData>
  <sheetProtection/>
  <mergeCells count="21">
    <mergeCell ref="G18:I18"/>
    <mergeCell ref="B11:I11"/>
    <mergeCell ref="B12:G12"/>
    <mergeCell ref="A18:A19"/>
    <mergeCell ref="B18:B19"/>
    <mergeCell ref="C18:C19"/>
    <mergeCell ref="D18:D19"/>
    <mergeCell ref="E18:E19"/>
    <mergeCell ref="F18:F19"/>
    <mergeCell ref="B9:I9"/>
    <mergeCell ref="B10:I10"/>
    <mergeCell ref="A14:I14"/>
    <mergeCell ref="A15:I15"/>
    <mergeCell ref="A16:I16"/>
    <mergeCell ref="H17:I17"/>
    <mergeCell ref="B2:I2"/>
    <mergeCell ref="B3:I3"/>
    <mergeCell ref="B4:I4"/>
    <mergeCell ref="B5:I5"/>
    <mergeCell ref="B7:I7"/>
    <mergeCell ref="B8:I8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Первунинская Н.П.</cp:lastModifiedBy>
  <cp:lastPrinted>2021-06-29T12:18:03Z</cp:lastPrinted>
  <dcterms:created xsi:type="dcterms:W3CDTF">1996-10-08T23:32:33Z</dcterms:created>
  <dcterms:modified xsi:type="dcterms:W3CDTF">2021-06-29T13:46:54Z</dcterms:modified>
  <cp:category/>
  <cp:version/>
  <cp:contentType/>
  <cp:contentStatus/>
</cp:coreProperties>
</file>