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3"/>
  </bookViews>
  <sheets>
    <sheet name="Источники1" sheetId="1" r:id="rId1"/>
    <sheet name="Источники (1)" sheetId="2" state="hidden" r:id="rId2"/>
    <sheet name="Источники (2)" sheetId="3" state="hidden" r:id="rId3"/>
    <sheet name="Доходы (2)" sheetId="4" r:id="rId4"/>
    <sheet name="Расходы (3)" sheetId="5" r:id="rId5"/>
    <sheet name="Расходы (4)" sheetId="6" r:id="rId6"/>
    <sheet name="Мун.программы(5) " sheetId="7" r:id="rId7"/>
    <sheet name="Межбюджетка(6)" sheetId="8" r:id="rId8"/>
  </sheets>
  <definedNames>
    <definedName name="Excel_BuiltIn_Print_Area_1">'Расходы (4)'!$A$6:$G$72</definedName>
    <definedName name="_xlnm.Print_Titles" localSheetId="4">'Расходы (3)'!$10:$10</definedName>
    <definedName name="_xlnm.Print_Area" localSheetId="3">'Доходы (2)'!$A$1:$E$66</definedName>
    <definedName name="_xlnm.Print_Area" localSheetId="1">'Источники (1)'!$A$1:$E$26</definedName>
    <definedName name="_xlnm.Print_Area" localSheetId="2">'Источники (2)'!$A$1:$D$26</definedName>
    <definedName name="_xlnm.Print_Area" localSheetId="0">'Источники1'!$A$1:$D$29</definedName>
    <definedName name="_xlnm.Print_Area" localSheetId="7">'Межбюджетка(6)'!$A$1:$C$31</definedName>
    <definedName name="_xlnm.Print_Area" localSheetId="6">'Мун.программы(5) '!$A$1:$H$60</definedName>
    <definedName name="_xlnm.Print_Area" localSheetId="4">'Расходы (3)'!$A$1:$N$44</definedName>
    <definedName name="_xlnm.Print_Area" localSheetId="5">'Расходы (4)'!$A$1:$H$164</definedName>
  </definedNames>
  <calcPr fullCalcOnLoad="1"/>
</workbook>
</file>

<file path=xl/sharedStrings.xml><?xml version="1.0" encoding="utf-8"?>
<sst xmlns="http://schemas.openxmlformats.org/spreadsheetml/2006/main" count="898" uniqueCount="395">
  <si>
    <t>ДОХОДЫ 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</si>
  <si>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</si>
  <si>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</si>
  <si>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</si>
  <si>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</si>
  <si>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</si>
  <si>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</si>
  <si>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</si>
  <si>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</si>
  <si>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</si>
  <si>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</si>
  <si>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</si>
  <si>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Наименование дохода</t>
  </si>
  <si>
    <t>ВСЕГО РАСХОДОВ</t>
  </si>
  <si>
    <t>Физическая культура</t>
  </si>
  <si>
    <t>ФИЗИЧЕСКАЯ КУЛЬТУРА И СПОРТ</t>
  </si>
  <si>
    <t>Пенсионное обеспечение</t>
  </si>
  <si>
    <t>СОЦИАЛЬНАЯ ПОЛИТИКА</t>
  </si>
  <si>
    <t>Иные межбюджетные трансферты</t>
  </si>
  <si>
    <t>Молодежная политика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</si>
  <si>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</si>
  <si>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</si>
  <si>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</si>
  <si>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</si>
  <si>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07</t>
  </si>
  <si>
    <t>Дорожное хозяйство (дорожные фонды)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</si>
  <si>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</si>
  <si>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</si>
  <si>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</si>
  <si>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</si>
  <si>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</si>
  <si>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4</t>
  </si>
  <si>
    <t>Другие общегосударственные вопросы</t>
  </si>
  <si>
    <t>Резервные фонды</t>
  </si>
  <si>
    <t>Обеспечение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</si>
  <si>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</si>
  <si>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</si>
  <si>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</si>
  <si>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</si>
  <si>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</si>
  <si>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ГРБС</t>
  </si>
  <si>
    <t>(тыс. руб.)</t>
  </si>
  <si>
    <t>Наименование показателя</t>
  </si>
  <si>
    <t>ИСТОЧНИКИ ВНУТРЕННЕГО ФИНАНСИРОВАНИЯ ДЕФИЦИТА  БЮДЖЕТА</t>
  </si>
  <si>
    <t>01  00  00  00  00  0000  000</t>
  </si>
  <si>
    <t>Изменение остатков средств на счетах по учету  средств бюджета</t>
  </si>
  <si>
    <t>01  05  00  00  00  0000  000</t>
  </si>
  <si>
    <t>Увеличение остатков средств бюджетов</t>
  </si>
  <si>
    <t>01  05  00  00  00  0000  500</t>
  </si>
  <si>
    <t>Увеличение прочих остатков средств бюджетов</t>
  </si>
  <si>
    <t>01  05  02  00  00  0000  500</t>
  </si>
  <si>
    <t>Увеличение прочих остатков денежных средств  бюджетов</t>
  </si>
  <si>
    <t>01  05  02  01  00  0000  510</t>
  </si>
  <si>
    <t>Уменьшение остатков средств бюджетов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</si>
  <si>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</si>
  <si>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</si>
  <si>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</si>
  <si>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 бюджетов</t>
  </si>
  <si>
    <t>01  05  02  01  00  0000  610</t>
  </si>
  <si>
    <t>Уменьшение прочих остатков денежных средств  бюджетов сельских поселений</t>
  </si>
  <si>
    <t>01  05  02  01  10  0000  610</t>
  </si>
  <si>
    <t>1 17 0000 00 0000 000</t>
  </si>
  <si>
    <t>ПРОЧИЕ НЕНАЛОГОВЫЕ ДОХОДЫ</t>
  </si>
  <si>
    <t xml:space="preserve">%     Исполнения </t>
  </si>
  <si>
    <t>Коммунальное хозяйство</t>
  </si>
  <si>
    <t>БЕЗВОЗМЕЗДНЫЕ ПОСТУПЛЕНИЯ ОТ ДРУГИХ БЮДЖЕТОВ БЮДЖЕТНОЙ СИСТЕМЫ РОССИЙСКОЙ ФЕДЕРАЦИИ</t>
  </si>
  <si>
    <t>00</t>
  </si>
  <si>
    <t>Фонд оплаты труда государственных (муниципальных) органов</t>
  </si>
  <si>
    <t>Закупка товаров, работ, услуг в сфере информационно-коммуникационных технологий</t>
  </si>
  <si>
    <t>Уплата иных платежей</t>
  </si>
  <si>
    <t>02</t>
  </si>
  <si>
    <t>Поддержка коммунального хозяйства</t>
  </si>
  <si>
    <t>Социальное обеспечение населения</t>
  </si>
  <si>
    <t>тыс. руб.</t>
  </si>
  <si>
    <t>Утверждено</t>
  </si>
  <si>
    <t>от______________ №________</t>
  </si>
  <si>
    <t xml:space="preserve">                                                                                 Утвержено </t>
  </si>
  <si>
    <t xml:space="preserve">                                                                                 от ________ № _____________</t>
  </si>
  <si>
    <t>ДОХОДЫ ОТ ИСПОЛЬЗОВАНИЯ ИМУЩЕСТВА, НАХОДЯЩЕГОСЯ В ГОСУДАРСТВЕННОЙ И МУНИЦИПАЛЬНОЙ СОБСТВЕННОСТИ</t>
  </si>
  <si>
    <t>(тыс. рублей)</t>
  </si>
  <si>
    <t>Администрация сельского поселения Артюшинское</t>
  </si>
  <si>
    <t>Уплата прочих налогов, сборов</t>
  </si>
  <si>
    <t>1 01 02000 01 0000 110</t>
  </si>
  <si>
    <t>1 03 0000 0 0000 000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</si>
  <si>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</si>
  <si>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</si>
  <si>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</si>
  <si>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</si>
  <si>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</si>
  <si>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поселения</t>
  </si>
  <si>
    <t>1 06 06043 13 0000 110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</si>
  <si>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</si>
  <si>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</si>
  <si>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</si>
  <si>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1 11 00000 00 0000 000</t>
  </si>
  <si>
    <t>1 11 05013 13 0000 120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</si>
  <si>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</si>
  <si>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1 11 09045 13 0000 120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</si>
  <si>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</si>
  <si>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</si>
  <si>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1 14 00000 00 0000 000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</si>
  <si>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</si>
  <si>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</si>
  <si>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</si>
  <si>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1 16 00000 00 0000 000</t>
  </si>
  <si>
    <t>1 14 02053 13 0000 410</t>
  </si>
  <si>
    <t>1 14 06013 13 0000 430</t>
  </si>
  <si>
    <t>1 17 05050 13 0000 180</t>
  </si>
  <si>
    <t>Другие вопросы в области жилищно-коммунального хозяйства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</si>
  <si>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</si>
  <si>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</si>
  <si>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</si>
  <si>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156 01 03 01 00 13 0000 710</t>
  </si>
  <si>
    <t>156 01 03 01 00 13 0000 810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</si>
  <si>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</si>
  <si>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кредитов от других бюджетов бюджетной системы Российской Федерации бюджетами городских поселений в валюте Российской Федерации</t>
  </si>
  <si>
    <t>Итого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</si>
  <si>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</si>
  <si>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от __________ №_____</t>
  </si>
  <si>
    <t>1 11 05075 13 0000 120</t>
  </si>
  <si>
    <t>Доходы от сдачи в аренду имущества, составляющего казну городских поселений (за исключением земельных участков)</t>
  </si>
  <si>
    <t>Обеспечение проведения выборов и референдумов</t>
  </si>
  <si>
    <t>Обслуживание внутреннегогосударственного и муниципального долга</t>
  </si>
  <si>
    <t>Дотации бюджетам городских поселений на поддержку мер по обеспечению сбалансированности бюджетов</t>
  </si>
  <si>
    <t>Прочие неналоговые доходы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</si>
  <si>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 комиссариаты</t>
  </si>
  <si>
    <t>1 05 00000 00 0000 000</t>
  </si>
  <si>
    <t>1 05 03010 01 0000 110</t>
  </si>
  <si>
    <t>Единый сельскохозяйственный налог</t>
  </si>
  <si>
    <t>1 17 01050 13 0000 180</t>
  </si>
  <si>
    <t>НАЛОГИ НА СОВОКУПНЫЙ ДОХОД</t>
  </si>
  <si>
    <t>Невыясненные поступления, зачисляемые в бюджеты городских поселений</t>
  </si>
  <si>
    <t>х</t>
  </si>
  <si>
    <t xml:space="preserve">Всего  </t>
  </si>
  <si>
    <t xml:space="preserve">Прочие субсидии бюджетам городских поселений 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</si>
  <si>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</si>
  <si>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со статьями 227, 2271 и 228 Налогового кодекса РФ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</si>
  <si>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предпринимателей, частных нотариусов и других лиц, занимающихся частной практикой,адвокатов, учредивших адвокатские кабинеты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</si>
  <si>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</si>
  <si>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1 01 02010 01 0000 110</t>
  </si>
  <si>
    <t>1 01 02020 01 0000 110</t>
  </si>
  <si>
    <t>1 01 02030 01 0000 110</t>
  </si>
  <si>
    <t xml:space="preserve">                                                                                 решением Совета города Белозерск</t>
  </si>
  <si>
    <t xml:space="preserve">                                                                                 </t>
  </si>
  <si>
    <t>Доходы</t>
  </si>
  <si>
    <t xml:space="preserve">Утвержено </t>
  </si>
  <si>
    <t xml:space="preserve">Источники </t>
  </si>
  <si>
    <t xml:space="preserve">внутреннего финансирования дефицита бюджета муниципального  </t>
  </si>
  <si>
    <t>(приложение 4)</t>
  </si>
  <si>
    <t>от _______________года №_________</t>
  </si>
  <si>
    <t>Раздел</t>
  </si>
  <si>
    <t>Администрация города Белозерск</t>
  </si>
  <si>
    <t>Общегосударственные вопросы</t>
  </si>
  <si>
    <t>01</t>
  </si>
  <si>
    <t>Обеспечение деятельности органов местного самоуправления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</si>
  <si>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</si>
  <si>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</si>
  <si>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</si>
  <si>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</si>
  <si>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 xml:space="preserve"> </t>
  </si>
  <si>
    <t>Иные выплаты персоналу государственных (муниципальных) органов, за исключением фонда оплаты труда</t>
  </si>
  <si>
    <t>Пособия, компенсации и иные социальные выплаты гражданам, кроме публичных нормативных обязательств</t>
  </si>
  <si>
    <t>Уплата налога на имущество</t>
  </si>
  <si>
    <t>Осуществление переданных полномочий по правовому обеспечению деятельности органов местного самоуправления</t>
  </si>
  <si>
    <t>Осуществление функций в сфере информационных технологий и защиты информации</t>
  </si>
  <si>
    <t>06</t>
  </si>
  <si>
    <t>13</t>
  </si>
  <si>
    <t>Национальная оборона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</si>
  <si>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</si>
  <si>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</si>
  <si>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</si>
  <si>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</si>
  <si>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</si>
  <si>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 пожарной безопасности</t>
  </si>
  <si>
    <t>Национальная экономика</t>
  </si>
  <si>
    <t>Субсидии бюджетным учреждениям на иные цели</t>
  </si>
  <si>
    <t>Жилищно-коммунальное хозяйство</t>
  </si>
  <si>
    <t>05</t>
  </si>
  <si>
    <t>Расходы на уличное освещение</t>
  </si>
  <si>
    <t>Капитальный ремонт муниципального жилищного фонда</t>
  </si>
  <si>
    <t>Закупка товаров, работ, услуг в целях капитального ремонта государственного (муниципального) имущества</t>
  </si>
  <si>
    <t xml:space="preserve">Образование </t>
  </si>
  <si>
    <t>Социальная политика</t>
  </si>
  <si>
    <t>Доплаты к пенсиям муниципальным служащим</t>
  </si>
  <si>
    <t>Средства массовой информации</t>
  </si>
  <si>
    <t>Обслуживание государственного и муниципального долга</t>
  </si>
  <si>
    <t>Процентные платежи по долговым обязательствам поселений</t>
  </si>
  <si>
    <t>Код бюджетной классификации</t>
  </si>
  <si>
    <t>администратор источника финансирования</t>
  </si>
  <si>
    <t xml:space="preserve">Утверждено </t>
  </si>
  <si>
    <t xml:space="preserve">Исполнено </t>
  </si>
  <si>
    <t xml:space="preserve"> 01 03 01 00 13 0000 710</t>
  </si>
  <si>
    <t xml:space="preserve"> 01 03 01 00 13 0000 810</t>
  </si>
  <si>
    <t>Наименование кода группы, подгруппы, статьи, подстатьи, элемента, вида источников финансирования дефицита бюджета, кода класификации операции сектора государственного управления, относящихся к источникам финансирования дефицитов бюджетов РФ</t>
  </si>
  <si>
    <t xml:space="preserve">Источника финансирования </t>
  </si>
  <si>
    <t xml:space="preserve">образования «Город Белозерск» по кодам классификации источников  </t>
  </si>
  <si>
    <t>(приложение 1)</t>
  </si>
  <si>
    <t>(приложение 2)</t>
  </si>
  <si>
    <t xml:space="preserve">образования «Город Белозерск» по кодам групп,подгрупп, статей,видов источников  </t>
  </si>
  <si>
    <t xml:space="preserve">Наименование кода группы, подгруппы, статьи, подстатьи, элемента, вида источников финансирования дефицита бюджета, кода классификации операции сектора государственного управления, относящихся к источникам финансирования дефицитов бюджетов РФ </t>
  </si>
  <si>
    <t>Исполнено</t>
  </si>
  <si>
    <t>Подраздел</t>
  </si>
  <si>
    <t>РЗ</t>
  </si>
  <si>
    <t>ПР</t>
  </si>
  <si>
    <t>решением Совета города Белозерск</t>
  </si>
  <si>
    <r>
      <t xml:space="preserve">                   </t>
    </r>
    <r>
      <rPr>
        <i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Наименование </t>
    </r>
  </si>
  <si>
    <t>ИТОГО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</si>
  <si>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</si>
  <si>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Наименование передаваемого полномочи</t>
  </si>
  <si>
    <t xml:space="preserve">решением Совета города Белозерск                                                                                       </t>
  </si>
  <si>
    <t xml:space="preserve">                                    от __________________ № ______</t>
  </si>
  <si>
    <t xml:space="preserve">                                     к решению Совета города Белозерск</t>
  </si>
  <si>
    <t xml:space="preserve">                                    "О бюджете муниципального </t>
  </si>
  <si>
    <t xml:space="preserve">                                     образования "Город  Белозерск" на </t>
  </si>
  <si>
    <t xml:space="preserve">                                     2018 год и плановый период 2019-2020 годов"</t>
  </si>
  <si>
    <r>
      <t xml:space="preserve">                                     от</t>
    </r>
    <r>
      <rPr>
        <u val="single"/>
        <sz val="12"/>
        <color indexed="8"/>
        <rFont val="Times New Roman"/>
        <family val="1"/>
      </rPr>
      <t xml:space="preserve"> 22.12.2017</t>
    </r>
    <r>
      <rPr>
        <sz val="12"/>
        <color indexed="8"/>
        <rFont val="Times New Roman"/>
        <family val="1"/>
      </rPr>
      <t xml:space="preserve"> №</t>
    </r>
    <r>
      <rPr>
        <u val="single"/>
        <sz val="12"/>
        <color indexed="8"/>
        <rFont val="Times New Roman"/>
        <family val="1"/>
      </rPr>
      <t xml:space="preserve"> 79</t>
    </r>
  </si>
  <si>
    <t xml:space="preserve">Наименование </t>
  </si>
  <si>
    <t>5</t>
  </si>
  <si>
    <t>Муниципальная программа "Формирование современной городской среды на территории муниципального образования "Город Белозерск" на 2018-2022 годы</t>
  </si>
  <si>
    <t>25 0 00 00000</t>
  </si>
  <si>
    <t>156</t>
  </si>
  <si>
    <t>Расходы на мероприятия по благоустройству дворовых территорий</t>
  </si>
  <si>
    <t>244</t>
  </si>
  <si>
    <t>1 11 05025 13 0000 120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</si>
  <si>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</si>
  <si>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</si>
  <si>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БЕЗВОЗМЕЗДНЫЕ ПОСТУПЛЕНИЯ</t>
  </si>
  <si>
    <t>2 07 00000 00 0000 000</t>
  </si>
  <si>
    <t>финансирования дефицита бюджета за 2018 год</t>
  </si>
  <si>
    <t>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за 2018 год</t>
  </si>
  <si>
    <t>в %% к прошлому году</t>
  </si>
  <si>
    <t xml:space="preserve">                                    Утверждено</t>
  </si>
  <si>
    <t xml:space="preserve">                                    решением Совета города Белозерск</t>
  </si>
  <si>
    <t>Выполнение других обязательств, связанных с содержанием имущества находящегося в казне города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</si>
  <si>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</si>
  <si>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Мероприятия в сфере дорожного хозяйства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</si>
  <si>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</si>
  <si>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</si>
  <si>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91000S2270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</si>
  <si>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</si>
  <si>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</si>
  <si>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от ________________ № _________</t>
  </si>
  <si>
    <t>(приложение 3)</t>
  </si>
  <si>
    <t>(тыс.руб.)</t>
  </si>
  <si>
    <t xml:space="preserve">                     Код  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</si>
  <si>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</si>
  <si>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Утверждено на год</t>
  </si>
  <si>
    <t>156 01 03 00 00 00 0000 000</t>
  </si>
  <si>
    <t>Бюджетные кредиты от других бюджетов бюджетной системы Российской Федерации в валюте Российской Федерации</t>
  </si>
  <si>
    <t>156 01 05 00 00 00 0000 000</t>
  </si>
  <si>
    <t>Изменение остатков средств на счетах по учету средств бюджета</t>
  </si>
  <si>
    <t>156 01 05 00 00 00 0000 500</t>
  </si>
  <si>
    <t xml:space="preserve">Увеличение остатков средств бюджетов </t>
  </si>
  <si>
    <t>156 01 05 02 00 00 0000 500</t>
  </si>
  <si>
    <t>156 01 05 02 01 00 0000 510</t>
  </si>
  <si>
    <t>Увеличение прочих остатков денежных средств бюджетов</t>
  </si>
  <si>
    <t>156 01 05 02 01 13 0000 510</t>
  </si>
  <si>
    <t xml:space="preserve">Увеличение прочих остатков денежных средств городских бюджетов                                               </t>
  </si>
  <si>
    <t>156 01 05 00 00 00 0000 600</t>
  </si>
  <si>
    <t xml:space="preserve">Уменьшение остатков средств бюджетов           </t>
  </si>
  <si>
    <t>156 01 05 02 00 00 0000 600</t>
  </si>
  <si>
    <t>156 01 05 02 01 00 0000 610</t>
  </si>
  <si>
    <t>Уменьшение прочих остатков денежных средств бюджетов</t>
  </si>
  <si>
    <t>156 01 05 02 01 13 0000 610</t>
  </si>
  <si>
    <t>Уменьшение прочих остатков денежных средств городских бюджетов</t>
  </si>
  <si>
    <t xml:space="preserve">     ИТОГО</t>
  </si>
  <si>
    <t xml:space="preserve">                                                                                 (приложение 2)</t>
  </si>
  <si>
    <t>(Приложение 4)</t>
  </si>
  <si>
    <t xml:space="preserve">                                    (Приложение 5)</t>
  </si>
  <si>
    <t>(приложение 6)</t>
  </si>
  <si>
    <t>Источники внутреннего финансирования дефицита бюджета</t>
  </si>
  <si>
    <t xml:space="preserve">по разделам, подразделам, классификации расходов бюджета </t>
  </si>
  <si>
    <t xml:space="preserve">                                                                                      в ведомственной структуре расходов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</si>
  <si>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</si>
  <si>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Осуществление переданных полномочий в области внешнего финансового контроля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</si>
  <si>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</si>
  <si>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1 13 00000 00 0000 000</t>
  </si>
  <si>
    <t>1 13 02995 13 0000 130</t>
  </si>
  <si>
    <t>ДОХОДЫ ОТ ОКАЗАНИЯ ПЛАТНЫХ УСЛУГ И КОМПЕНСАЦИИ ЗАТРАТ ГОСУДАРСТВА</t>
  </si>
  <si>
    <t>Прочие доходы от компенсации затрат бюджетов городских поселений</t>
  </si>
  <si>
    <t>2 02 15002 13 0000 150</t>
  </si>
  <si>
    <t>2 02 25555 13 0000 150</t>
  </si>
  <si>
    <t>2 02 29999 13 0000 150</t>
  </si>
  <si>
    <t>2 02 35118 13 0000 150</t>
  </si>
  <si>
    <t>2 02 40014 13 0000 150</t>
  </si>
  <si>
    <t>2 07 05020 13 0000 150</t>
  </si>
  <si>
    <t>25 0 F2 00000</t>
  </si>
  <si>
    <t>25 0 F2 55551</t>
  </si>
  <si>
    <t>Прочая закупка товаров, работ и услуг</t>
  </si>
  <si>
    <t>Расходы на обеспечение функций муниципальных органов</t>
  </si>
  <si>
    <t>Муниципальная программа "Комплексное развитие систем транспортной инфраструктуры МО "Город Белозерск" Белозерского муниципального района Вологодской области на 2019-2024 годы"</t>
  </si>
  <si>
    <t>39 0 00 00000</t>
  </si>
  <si>
    <t>39 0 01 00000</t>
  </si>
  <si>
    <t>39 0 01 20300</t>
  </si>
  <si>
    <t>Муниципальная программа "Комплексное развитие систем коммунальной инфраструктуры в сфере водоснабжения и водоотведения муниципального образования "Город Белозерск" Белозерского муниципального района Вологодской области на 2019-2022 годы"</t>
  </si>
  <si>
    <t>41 0 00 00000</t>
  </si>
  <si>
    <t xml:space="preserve">Строительство, реконструкция и капитальный ремонт централизованных систем водоснабжения и водоотведения </t>
  </si>
  <si>
    <t>Основное мероприятие "Реконструкция водозаборных сооружений и станции первого подъема в г.Белозерск Вологодской области"</t>
  </si>
  <si>
    <t>41 0 02 00000</t>
  </si>
  <si>
    <t>41 0 02 S2430</t>
  </si>
  <si>
    <t>Осуществление переданных полномочий по осуществлению внутреннего муниципального финансового контроля и контроля в сфере закупок, 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</si>
  <si>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</si>
  <si>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</si>
  <si>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Исполнение судебных актов Российской Федерации и мировых соглашений по возмещению причиненного вреда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</si>
  <si>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</si>
  <si>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земельного контроля в границах поселения</t>
  </si>
  <si>
    <t>Осуществление полномочий по исполнению бюджета поселения в части ведения бюджетного (бухгалтерского) учета и составления бюджетной (бухгалтерской) отчетности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</si>
  <si>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</si>
  <si>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мер пожарной безопасности</t>
  </si>
  <si>
    <t>Реализация мероприятий проекта "Народный бюджет"</t>
  </si>
  <si>
    <t>39002S1360</t>
  </si>
  <si>
    <t>Строительство, реконструкция и капитальный ремонт централизованных систем водоснабжения и водоотведения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</si>
  <si>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</si>
  <si>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250F200000</t>
  </si>
  <si>
    <t>250F255551</t>
  </si>
  <si>
    <t>Мероприятия по благоустройству поселения</t>
  </si>
  <si>
    <t>Организация уличного освещения</t>
  </si>
  <si>
    <t>91000S1090</t>
  </si>
  <si>
    <t>Молодежная политика и оздоровление детей</t>
  </si>
  <si>
    <t>Осуществление переданных полномочий по организации и осуществлению мероприятий по работе с детьми и молодежью</t>
  </si>
  <si>
    <t>Выплаты почетным гражданам</t>
  </si>
  <si>
    <t xml:space="preserve"> Иные выплаты населению</t>
  </si>
  <si>
    <t>Обслуживание внутреннего государственного и муниципального долга</t>
  </si>
  <si>
    <t>Обслуживание муниципального долга</t>
  </si>
  <si>
    <t>Условно утверждаемые расходы городского бюджета</t>
  </si>
  <si>
    <t>Средства, передаваемые районному бюджету из бюджета муниципального образования "Город Белозерск" на осуществление части полномочий по решению вопросов местного значения в соответствии с заключенными соглашениями на 2020 год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</si>
  <si>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</si>
  <si>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Фактически исполнено за 2020 год</t>
  </si>
  <si>
    <t>муниципального образования "Город Белозерск" на  2020 года</t>
  </si>
  <si>
    <t>2 02 16001 13 0000 150</t>
  </si>
  <si>
    <t>2 02 36900 13 0000 150</t>
  </si>
  <si>
    <t>Единая субвенция бюджетам городских поселений из бюджета  субъекта Российской Федерации</t>
  </si>
  <si>
    <t>2 18 00000 00 0000 000</t>
  </si>
  <si>
    <t>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</si>
  <si>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</si>
  <si>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</si>
  <si>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</si>
  <si>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</si>
  <si>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</si>
  <si>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2 04 00000 00 0000 000</t>
  </si>
  <si>
    <t>БЕЗВОЗМЕЗДНЫЕ ПОСТУПЛЕНИЯ ОТ НЕГОСУДАРСТВЕННЫХ ОРГАНИЗАЦИЙ В БЮДЖЕТЫ ГОРОДСКИХ ПОСЕЛЕНИЙ</t>
  </si>
  <si>
    <t>2 04 05020 13 0000 150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</si>
  <si>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</si>
  <si>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2 02 45390 13 0000 150</t>
  </si>
  <si>
    <t>Межбюджетные трансферты, передаваемые бюджетам городских поселений на финансовое обеспечение дорожной деятельности</t>
  </si>
  <si>
    <t>2 02 49999 13 0000 150</t>
  </si>
  <si>
    <t>Прочие межбюджетные трансферты, передаваемые бюджетам городских поселений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</si>
  <si>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</si>
  <si>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</si>
  <si>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</si>
  <si>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</si>
  <si>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</si>
  <si>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1 16 10123 01 0131 140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</si>
  <si>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</si>
  <si>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1 11 05314 13 0000 120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</si>
  <si>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</si>
  <si>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бюджета муниципального образования «Город Белозерск» за 2020 год по кодам классификации доходов бюджета (по кодам видов доходов, подвидов доходов, классификации операций сектора государственного управления)</t>
  </si>
  <si>
    <t>Исполнено 2019год</t>
  </si>
  <si>
    <t>Исполнено 2020 год</t>
  </si>
  <si>
    <t>Расходы бюджета муниципального образования "Город Белозерск" за 2020 год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</si>
  <si>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</si>
  <si>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Единая субвенция бюджетам муниципальных образований области</t>
  </si>
  <si>
    <t>Муниципальная программа "Обеспечение мер пожарной безопасности на территории МО "Город Белозерск" Белозерского муниципального района Вологодской области на 2020-2024 годы"</t>
  </si>
  <si>
    <t>10</t>
  </si>
  <si>
    <t>4900000000</t>
  </si>
  <si>
    <t>Основное мероприятие "Содержание открытых и закрытых пожарных водоемов"</t>
  </si>
  <si>
    <t>4900100000</t>
  </si>
  <si>
    <t xml:space="preserve">Основное мероприятие "Содержание автомобильных дорог общего пользования местного значения и сооружение искусственных сооружений на них" </t>
  </si>
  <si>
    <t>39001S1350</t>
  </si>
  <si>
    <t>Основное мероприятие "Ремонт автодороги западного района г. Белозерска "</t>
  </si>
  <si>
    <t>Основное мероприятие "Разработка проектов организации дорожного движения"</t>
  </si>
  <si>
    <t xml:space="preserve">Основное мероприятие «Ремонт автомобильных дорог» </t>
  </si>
  <si>
    <t>39005S1350</t>
  </si>
  <si>
    <t>Основное мероприятие "Разработка проектно-сметной документации на капитальный ремонт улиц Карла Маркса, проспект Советский"</t>
  </si>
  <si>
    <t>Основное мероприятие "Разработка проектно-сметной документации на капитальный ремонт улиц г.Белозерск"</t>
  </si>
  <si>
    <t>41002S2430</t>
  </si>
  <si>
    <t>Основное мероприятие "Субсидии юридическому лицу – ООО «Водоканал» на возмещение  недо-полученных доходов  и возмещение фактически  понесенных  затрат  в рамках заключенного концессионного  соглашения"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</si>
  <si>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</si>
  <si>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Основное мероприятие "Благоустройство Мемориального комплекса парка Победа"</t>
  </si>
  <si>
    <t>Основное мероприятие "Разработка проекта для участия во Всероссийском конкурсе лучших проектов создания комфортной городской среды в исторических поселениях и малых городах"</t>
  </si>
  <si>
    <t xml:space="preserve">Мероприятия в сфере средств массовой информации </t>
  </si>
  <si>
    <t>Расходы бюджета муниципального образования "Город Белозерск" за 2020 год  по разделам, подразделам, целевым статьям и видам расходов</t>
  </si>
  <si>
    <t>Муниципальная программа "Формирование современной городской среды на территории муниципального образования "Город Белозерск" на 2018-2024 годы</t>
  </si>
  <si>
    <t>25 0 05 00000</t>
  </si>
  <si>
    <t>25 0 05 23050</t>
  </si>
  <si>
    <t>25 0 06 00000</t>
  </si>
  <si>
    <t>25 0 06 23050</t>
  </si>
  <si>
    <t>Муниципальная программа "Комплексное развитие систем транспортной инфраструктуры МО "Город Белозерск" Белозерского муниципального районаВологодской области на 2019-2024 годы"</t>
  </si>
  <si>
    <t>41 0 04 00000</t>
  </si>
  <si>
    <t>41 0 04 23090</t>
  </si>
  <si>
    <t>49 0 00 00000</t>
  </si>
  <si>
    <t>49 0 01 00000</t>
  </si>
  <si>
    <t>49 0 01 23010</t>
  </si>
  <si>
    <t>Расходы муниципальных целевых  программ, финансируемых из бюджета муниципального образования «Город Белозерск» в 2020 году</t>
  </si>
  <si>
    <t>Дотации бюджетам городских поселений на выравнивание бюджетной обеспеченности из бюджетов муниципальных районов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</si>
</sst>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0"/>
    <numFmt numFmtId="179" formatCode="00"/>
    <numFmt numFmtId="180" formatCode="&quot;&quot;###,##0.00"/>
    <numFmt numFmtId="181" formatCode="000\.0\.00\.00000\.00\.0000\.000"/>
  </numFmts>
  <fonts count="88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1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0" fontId="9" fillId="0" borderId="3" applyNumberFormat="0">
      <alignment horizontal="right" vertical="top"/>
      <protection/>
    </xf>
    <xf numFmtId="0" fontId="9" fillId="0" borderId="3" applyNumberFormat="0">
      <alignment horizontal="right" vertical="top"/>
      <protection/>
    </xf>
    <xf numFmtId="0" fontId="9" fillId="27" borderId="3" applyNumberFormat="0">
      <alignment horizontal="right" vertical="top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9" fontId="9" fillId="28" borderId="3">
      <alignment horizontal="left" vertical="top"/>
      <protection/>
    </xf>
    <xf numFmtId="49" fontId="10" fillId="0" borderId="3">
      <alignment horizontal="left" vertical="top"/>
      <protection/>
    </xf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9" fillId="29" borderId="3">
      <alignment horizontal="left" vertical="top" wrapText="1"/>
      <protection/>
    </xf>
    <xf numFmtId="0" fontId="10" fillId="0" borderId="3">
      <alignment horizontal="left" vertical="top" wrapText="1"/>
      <protection/>
    </xf>
    <xf numFmtId="0" fontId="9" fillId="2" borderId="3">
      <alignment horizontal="left" vertical="top" wrapText="1"/>
      <protection/>
    </xf>
    <xf numFmtId="0" fontId="9" fillId="30" borderId="3">
      <alignment horizontal="left" vertical="top" wrapText="1"/>
      <protection/>
    </xf>
    <xf numFmtId="0" fontId="9" fillId="31" borderId="3">
      <alignment horizontal="left" vertical="top" wrapText="1"/>
      <protection/>
    </xf>
    <xf numFmtId="0" fontId="9" fillId="32" borderId="3">
      <alignment horizontal="left" vertical="top" wrapText="1"/>
      <protection/>
    </xf>
    <xf numFmtId="0" fontId="9" fillId="0" borderId="3">
      <alignment horizontal="left" vertical="top" wrapText="1"/>
      <protection/>
    </xf>
    <xf numFmtId="0" fontId="11" fillId="0" borderId="0">
      <alignment horizontal="left" vertical="top"/>
      <protection/>
    </xf>
    <xf numFmtId="0" fontId="72" fillId="0" borderId="7" applyNumberFormat="0" applyFill="0" applyAlignment="0" applyProtection="0"/>
    <xf numFmtId="0" fontId="73" fillId="33" borderId="8" applyNumberFormat="0" applyAlignment="0" applyProtection="0"/>
    <xf numFmtId="0" fontId="74" fillId="0" borderId="0" applyNumberFormat="0" applyFill="0" applyBorder="0" applyAlignment="0" applyProtection="0"/>
    <xf numFmtId="0" fontId="75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9" fillId="29" borderId="9" applyNumberFormat="0">
      <alignment horizontal="right" vertical="top"/>
      <protection/>
    </xf>
    <xf numFmtId="0" fontId="9" fillId="2" borderId="9" applyNumberFormat="0">
      <alignment horizontal="right" vertical="top"/>
      <protection/>
    </xf>
    <xf numFmtId="0" fontId="9" fillId="0" borderId="3" applyNumberFormat="0">
      <alignment horizontal="right" vertical="top"/>
      <protection/>
    </xf>
    <xf numFmtId="0" fontId="9" fillId="0" borderId="3" applyNumberFormat="0">
      <alignment horizontal="right" vertical="top"/>
      <protection/>
    </xf>
    <xf numFmtId="0" fontId="9" fillId="30" borderId="9" applyNumberFormat="0">
      <alignment horizontal="right" vertical="top"/>
      <protection/>
    </xf>
    <xf numFmtId="0" fontId="9" fillId="0" borderId="3" applyNumberFormat="0">
      <alignment horizontal="right" vertical="top"/>
      <protection/>
    </xf>
    <xf numFmtId="0" fontId="77" fillId="0" borderId="0" applyNumberFormat="0" applyFill="0" applyBorder="0" applyAlignment="0" applyProtection="0"/>
    <xf numFmtId="0" fontId="78" fillId="35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6" borderId="10" applyNumberFormat="0" applyFont="0" applyAlignment="0" applyProtection="0"/>
    <xf numFmtId="9" fontId="1" fillId="0" borderId="0" applyFont="0" applyFill="0" applyBorder="0" applyAlignment="0" applyProtection="0"/>
    <xf numFmtId="49" fontId="12" fillId="37" borderId="3">
      <alignment horizontal="left" vertical="top" wrapText="1"/>
      <protection/>
    </xf>
    <xf numFmtId="49" fontId="9" fillId="0" borderId="3">
      <alignment horizontal="left" vertical="top" wrapText="1"/>
      <protection/>
    </xf>
    <xf numFmtId="0" fontId="80" fillId="0" borderId="11" applyNumberFormat="0" applyFill="0" applyAlignment="0" applyProtection="0"/>
    <xf numFmtId="0" fontId="8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2" fillId="38" borderId="0" applyNumberFormat="0" applyBorder="0" applyAlignment="0" applyProtection="0"/>
    <xf numFmtId="0" fontId="9" fillId="32" borderId="3">
      <alignment horizontal="left" vertical="top" wrapText="1"/>
      <protection/>
    </xf>
    <xf numFmtId="0" fontId="9" fillId="0" borderId="3">
      <alignment horizontal="left" vertical="top" wrapText="1"/>
      <protection/>
    </xf>
  </cellStyleXfs>
  <cellXfs count="381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0" fillId="0" borderId="12" xfId="0" applyFont="1" applyBorder="1" applyAlignment="1">
      <alignment horizontal="center" vertical="top" wrapText="1"/>
    </xf>
    <xf numFmtId="0" fontId="16" fillId="39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0" xfId="0" applyFont="1" applyAlignment="1">
      <alignment horizontal="right"/>
    </xf>
    <xf numFmtId="0" fontId="20" fillId="39" borderId="12" xfId="0" applyFont="1" applyFill="1" applyBorder="1" applyAlignment="1">
      <alignment horizontal="center" vertical="center" wrapText="1"/>
    </xf>
    <xf numFmtId="0" fontId="22" fillId="39" borderId="0" xfId="0" applyFont="1" applyFill="1" applyAlignment="1">
      <alignment/>
    </xf>
    <xf numFmtId="0" fontId="19" fillId="39" borderId="0" xfId="0" applyFont="1" applyFill="1" applyAlignment="1">
      <alignment/>
    </xf>
    <xf numFmtId="0" fontId="16" fillId="39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39" borderId="12" xfId="0" applyFont="1" applyFill="1" applyBorder="1" applyAlignment="1">
      <alignment horizontal="left" vertical="center" wrapText="1"/>
    </xf>
    <xf numFmtId="0" fontId="16" fillId="39" borderId="12" xfId="0" applyFont="1" applyFill="1" applyBorder="1" applyAlignment="1">
      <alignment horizontal="left" vertical="center" wrapText="1"/>
    </xf>
    <xf numFmtId="0" fontId="16" fillId="39" borderId="12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top" wrapText="1"/>
    </xf>
    <xf numFmtId="177" fontId="8" fillId="39" borderId="0" xfId="66" applyNumberFormat="1" applyFont="1" applyFill="1" applyBorder="1" applyAlignment="1" applyProtection="1">
      <alignment horizontal="right"/>
      <protection hidden="1"/>
    </xf>
    <xf numFmtId="0" fontId="16" fillId="0" borderId="0" xfId="0" applyFont="1" applyAlignment="1">
      <alignment horizontal="right"/>
    </xf>
    <xf numFmtId="0" fontId="20" fillId="39" borderId="12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3" fillId="0" borderId="0" xfId="66" applyFont="1" applyAlignment="1">
      <alignment/>
      <protection/>
    </xf>
    <xf numFmtId="176" fontId="20" fillId="40" borderId="12" xfId="0" applyNumberFormat="1" applyFont="1" applyFill="1" applyBorder="1" applyAlignment="1">
      <alignment horizontal="center" vertical="top" wrapText="1"/>
    </xf>
    <xf numFmtId="176" fontId="20" fillId="40" borderId="12" xfId="0" applyNumberFormat="1" applyFont="1" applyFill="1" applyBorder="1" applyAlignment="1">
      <alignment horizontal="center" vertical="center" wrapText="1"/>
    </xf>
    <xf numFmtId="176" fontId="16" fillId="40" borderId="12" xfId="0" applyNumberFormat="1" applyFont="1" applyFill="1" applyBorder="1" applyAlignment="1">
      <alignment horizontal="center" vertical="center" wrapText="1"/>
    </xf>
    <xf numFmtId="0" fontId="2" fillId="0" borderId="0" xfId="66" applyFont="1">
      <alignment/>
      <protection/>
    </xf>
    <xf numFmtId="0" fontId="2" fillId="0" borderId="0" xfId="66">
      <alignment/>
      <protection/>
    </xf>
    <xf numFmtId="0" fontId="8" fillId="0" borderId="0" xfId="66" applyFont="1">
      <alignment/>
      <protection/>
    </xf>
    <xf numFmtId="0" fontId="15" fillId="0" borderId="0" xfId="66" applyFont="1" applyFill="1" applyProtection="1">
      <alignment/>
      <protection hidden="1"/>
    </xf>
    <xf numFmtId="49" fontId="15" fillId="0" borderId="0" xfId="66" applyNumberFormat="1" applyFont="1" applyFill="1" applyProtection="1">
      <alignment/>
      <protection hidden="1"/>
    </xf>
    <xf numFmtId="49" fontId="15" fillId="0" borderId="0" xfId="66" applyNumberFormat="1" applyFont="1" applyFill="1" applyBorder="1" applyProtection="1">
      <alignment/>
      <protection hidden="1"/>
    </xf>
    <xf numFmtId="0" fontId="15" fillId="0" borderId="0" xfId="66" applyFont="1" applyFill="1" applyBorder="1" applyProtection="1">
      <alignment/>
      <protection hidden="1"/>
    </xf>
    <xf numFmtId="0" fontId="6" fillId="0" borderId="0" xfId="66" applyFont="1">
      <alignment/>
      <protection/>
    </xf>
    <xf numFmtId="0" fontId="4" fillId="0" borderId="0" xfId="66" applyFont="1">
      <alignment/>
      <protection/>
    </xf>
    <xf numFmtId="0" fontId="6" fillId="0" borderId="0" xfId="66" applyFont="1" applyFill="1">
      <alignment/>
      <protection/>
    </xf>
    <xf numFmtId="0" fontId="4" fillId="0" borderId="0" xfId="66" applyFont="1" applyFill="1">
      <alignment/>
      <protection/>
    </xf>
    <xf numFmtId="0" fontId="5" fillId="0" borderId="0" xfId="66" applyFont="1">
      <alignment/>
      <protection/>
    </xf>
    <xf numFmtId="0" fontId="2" fillId="0" borderId="0" xfId="66" applyFill="1">
      <alignment/>
      <protection/>
    </xf>
    <xf numFmtId="0" fontId="7" fillId="0" borderId="0" xfId="66" applyFont="1">
      <alignment/>
      <protection/>
    </xf>
    <xf numFmtId="0" fontId="3" fillId="0" borderId="0" xfId="66" applyFont="1">
      <alignment/>
      <protection/>
    </xf>
    <xf numFmtId="0" fontId="2" fillId="39" borderId="0" xfId="66" applyFont="1" applyFill="1">
      <alignment/>
      <protection/>
    </xf>
    <xf numFmtId="49" fontId="2" fillId="39" borderId="0" xfId="66" applyNumberFormat="1" applyFont="1" applyFill="1">
      <alignment/>
      <protection/>
    </xf>
    <xf numFmtId="0" fontId="2" fillId="39" borderId="0" xfId="66" applyFont="1" applyFill="1" applyBorder="1">
      <alignment/>
      <protection/>
    </xf>
    <xf numFmtId="0" fontId="2" fillId="39" borderId="0" xfId="66" applyFont="1" applyFill="1" applyBorder="1" applyAlignment="1">
      <alignment horizontal="right"/>
      <protection/>
    </xf>
    <xf numFmtId="49" fontId="2" fillId="0" borderId="0" xfId="66" applyNumberFormat="1" applyFont="1">
      <alignment/>
      <protection/>
    </xf>
    <xf numFmtId="0" fontId="2" fillId="0" borderId="0" xfId="66" applyFont="1" applyBorder="1">
      <alignment/>
      <protection/>
    </xf>
    <xf numFmtId="0" fontId="2" fillId="0" borderId="0" xfId="66" applyFont="1" applyFill="1" applyBorder="1">
      <alignment/>
      <protection/>
    </xf>
    <xf numFmtId="177" fontId="17" fillId="39" borderId="0" xfId="66" applyNumberFormat="1" applyFont="1" applyFill="1" applyBorder="1">
      <alignment/>
      <protection/>
    </xf>
    <xf numFmtId="177" fontId="2" fillId="39" borderId="0" xfId="66" applyNumberFormat="1" applyFont="1" applyFill="1" applyBorder="1">
      <alignment/>
      <protection/>
    </xf>
    <xf numFmtId="0" fontId="2" fillId="39" borderId="0" xfId="66" applyFill="1">
      <alignment/>
      <protection/>
    </xf>
    <xf numFmtId="0" fontId="13" fillId="39" borderId="12" xfId="66" applyNumberFormat="1" applyFont="1" applyFill="1" applyBorder="1" applyAlignment="1" applyProtection="1">
      <alignment horizontal="center" vertical="center" wrapText="1"/>
      <protection hidden="1"/>
    </xf>
    <xf numFmtId="0" fontId="13" fillId="39" borderId="12" xfId="66" applyFont="1" applyFill="1" applyBorder="1" applyAlignment="1">
      <alignment horizontal="center" vertical="center"/>
      <protection/>
    </xf>
    <xf numFmtId="0" fontId="13" fillId="39" borderId="12" xfId="66" applyNumberFormat="1" applyFont="1" applyFill="1" applyBorder="1" applyAlignment="1" applyProtection="1">
      <alignment horizontal="center" wrapText="1"/>
      <protection hidden="1"/>
    </xf>
    <xf numFmtId="0" fontId="13" fillId="39" borderId="12" xfId="66" applyFont="1" applyFill="1" applyBorder="1" applyAlignment="1">
      <alignment horizontal="center"/>
      <protection/>
    </xf>
    <xf numFmtId="0" fontId="13" fillId="39" borderId="0" xfId="66" applyFont="1" applyFill="1" applyAlignment="1">
      <alignment horizontal="right"/>
      <protection/>
    </xf>
    <xf numFmtId="0" fontId="14" fillId="39" borderId="12" xfId="66" applyFont="1" applyFill="1" applyBorder="1" applyAlignment="1">
      <alignment horizontal="center"/>
      <protection/>
    </xf>
    <xf numFmtId="0" fontId="14" fillId="39" borderId="12" xfId="66" applyFont="1" applyFill="1" applyBorder="1" applyAlignment="1">
      <alignment horizontal="center" vertical="center"/>
      <protection/>
    </xf>
    <xf numFmtId="49" fontId="14" fillId="39" borderId="12" xfId="66" applyNumberFormat="1" applyFont="1" applyFill="1" applyBorder="1" applyAlignment="1">
      <alignment horizontal="center" vertical="center"/>
      <protection/>
    </xf>
    <xf numFmtId="0" fontId="14" fillId="39" borderId="12" xfId="66" applyFont="1" applyFill="1" applyBorder="1" applyAlignment="1">
      <alignment vertical="top" wrapText="1"/>
      <protection/>
    </xf>
    <xf numFmtId="179" fontId="14" fillId="39" borderId="12" xfId="66" applyNumberFormat="1" applyFont="1" applyFill="1" applyBorder="1" applyAlignment="1" applyProtection="1">
      <alignment horizontal="center" vertical="center"/>
      <protection hidden="1"/>
    </xf>
    <xf numFmtId="49" fontId="14" fillId="39" borderId="12" xfId="66" applyNumberFormat="1" applyFont="1" applyFill="1" applyBorder="1" applyAlignment="1" applyProtection="1">
      <alignment horizontal="center" vertical="center"/>
      <protection hidden="1"/>
    </xf>
    <xf numFmtId="178" fontId="14" fillId="39" borderId="12" xfId="66" applyNumberFormat="1" applyFont="1" applyFill="1" applyBorder="1" applyAlignment="1" applyProtection="1">
      <alignment horizontal="center" vertical="center"/>
      <protection hidden="1"/>
    </xf>
    <xf numFmtId="0" fontId="13" fillId="39" borderId="12" xfId="66" applyFont="1" applyFill="1" applyBorder="1" applyAlignment="1">
      <alignment horizontal="left" vertical="top" wrapText="1"/>
      <protection/>
    </xf>
    <xf numFmtId="179" fontId="13" fillId="39" borderId="12" xfId="66" applyNumberFormat="1" applyFont="1" applyFill="1" applyBorder="1" applyAlignment="1" applyProtection="1">
      <alignment horizontal="center" vertical="center"/>
      <protection hidden="1"/>
    </xf>
    <xf numFmtId="49" fontId="13" fillId="39" borderId="12" xfId="66" applyNumberFormat="1" applyFont="1" applyFill="1" applyBorder="1" applyAlignment="1" applyProtection="1">
      <alignment horizontal="center" vertical="center"/>
      <protection hidden="1"/>
    </xf>
    <xf numFmtId="178" fontId="13" fillId="39" borderId="12" xfId="66" applyNumberFormat="1" applyFont="1" applyFill="1" applyBorder="1" applyAlignment="1" applyProtection="1">
      <alignment horizontal="center" vertical="center"/>
      <protection hidden="1"/>
    </xf>
    <xf numFmtId="0" fontId="13" fillId="39" borderId="12" xfId="66" applyNumberFormat="1" applyFont="1" applyFill="1" applyBorder="1" applyAlignment="1" applyProtection="1">
      <alignment horizontal="center" vertical="center"/>
      <protection hidden="1"/>
    </xf>
    <xf numFmtId="0" fontId="13" fillId="39" borderId="12" xfId="66" applyFont="1" applyFill="1" applyBorder="1" applyAlignment="1">
      <alignment horizontal="left" wrapText="1"/>
      <protection/>
    </xf>
    <xf numFmtId="0" fontId="13" fillId="39" borderId="12" xfId="66" applyFont="1" applyFill="1" applyBorder="1" applyAlignment="1">
      <alignment horizontal="justify" vertical="center" wrapText="1"/>
      <protection/>
    </xf>
    <xf numFmtId="0" fontId="14" fillId="39" borderId="12" xfId="66" applyFont="1" applyFill="1" applyBorder="1" applyAlignment="1">
      <alignment horizontal="left" vertical="top" wrapText="1"/>
      <protection/>
    </xf>
    <xf numFmtId="0" fontId="13" fillId="0" borderId="12" xfId="66" applyFont="1" applyBorder="1" applyAlignment="1">
      <alignment horizontal="center" vertical="center"/>
      <protection/>
    </xf>
    <xf numFmtId="0" fontId="14" fillId="0" borderId="12" xfId="66" applyFont="1" applyBorder="1" applyAlignment="1">
      <alignment horizontal="center" vertical="center"/>
      <protection/>
    </xf>
    <xf numFmtId="177" fontId="13" fillId="0" borderId="12" xfId="66" applyNumberFormat="1" applyFont="1" applyBorder="1" applyAlignment="1">
      <alignment horizontal="center" vertical="center"/>
      <protection/>
    </xf>
    <xf numFmtId="49" fontId="13" fillId="39" borderId="12" xfId="66" applyNumberFormat="1" applyFont="1" applyFill="1" applyBorder="1" applyAlignment="1" applyProtection="1">
      <alignment horizontal="center" wrapText="1"/>
      <protection hidden="1"/>
    </xf>
    <xf numFmtId="0" fontId="16" fillId="39" borderId="12" xfId="0" applyFont="1" applyFill="1" applyBorder="1" applyAlignment="1">
      <alignment horizontal="center" vertical="center" wrapText="1"/>
    </xf>
    <xf numFmtId="0" fontId="16" fillId="39" borderId="12" xfId="0" applyNumberFormat="1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3" fillId="39" borderId="12" xfId="66" applyNumberFormat="1" applyFont="1" applyFill="1" applyBorder="1" applyAlignment="1" applyProtection="1">
      <alignment horizontal="left" wrapText="1"/>
      <protection hidden="1"/>
    </xf>
    <xf numFmtId="0" fontId="14" fillId="39" borderId="12" xfId="66" applyFont="1" applyFill="1" applyBorder="1" applyAlignment="1">
      <alignment horizontal="left" wrapText="1"/>
      <protection/>
    </xf>
    <xf numFmtId="0" fontId="16" fillId="0" borderId="12" xfId="0" applyFont="1" applyBorder="1" applyAlignment="1">
      <alignment horizontal="left" vertical="center" wrapText="1"/>
    </xf>
    <xf numFmtId="0" fontId="16" fillId="39" borderId="12" xfId="0" applyFont="1" applyFill="1" applyBorder="1" applyAlignment="1">
      <alignment horizontal="left" vertical="center" wrapText="1"/>
    </xf>
    <xf numFmtId="177" fontId="20" fillId="41" borderId="12" xfId="0" applyNumberFormat="1" applyFont="1" applyFill="1" applyBorder="1" applyAlignment="1">
      <alignment horizontal="center" vertical="top" wrapText="1"/>
    </xf>
    <xf numFmtId="177" fontId="20" fillId="41" borderId="12" xfId="0" applyNumberFormat="1" applyFont="1" applyFill="1" applyBorder="1" applyAlignment="1">
      <alignment horizontal="center" vertical="center" wrapText="1"/>
    </xf>
    <xf numFmtId="177" fontId="16" fillId="41" borderId="12" xfId="0" applyNumberFormat="1" applyFont="1" applyFill="1" applyBorder="1" applyAlignment="1">
      <alignment horizontal="center" vertical="center" wrapText="1"/>
    </xf>
    <xf numFmtId="177" fontId="16" fillId="41" borderId="12" xfId="0" applyNumberFormat="1" applyFont="1" applyFill="1" applyBorder="1" applyAlignment="1">
      <alignment horizontal="center" vertical="center" wrapText="1"/>
    </xf>
    <xf numFmtId="177" fontId="14" fillId="41" borderId="12" xfId="66" applyNumberFormat="1" applyFont="1" applyFill="1" applyBorder="1" applyAlignment="1" applyProtection="1">
      <alignment horizontal="center" vertical="center"/>
      <protection hidden="1"/>
    </xf>
    <xf numFmtId="177" fontId="13" fillId="41" borderId="12" xfId="66" applyNumberFormat="1" applyFont="1" applyFill="1" applyBorder="1" applyAlignment="1" applyProtection="1">
      <alignment horizontal="center" vertical="center"/>
      <protection hidden="1"/>
    </xf>
    <xf numFmtId="177" fontId="13" fillId="41" borderId="12" xfId="66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49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176" fontId="13" fillId="0" borderId="13" xfId="0" applyNumberFormat="1" applyFont="1" applyBorder="1" applyAlignment="1">
      <alignment horizontal="center" vertical="center"/>
    </xf>
    <xf numFmtId="176" fontId="14" fillId="0" borderId="1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4" fillId="39" borderId="12" xfId="66" applyNumberFormat="1" applyFont="1" applyFill="1" applyBorder="1" applyAlignment="1" applyProtection="1">
      <alignment horizontal="center" vertical="top" wrapText="1"/>
      <protection hidden="1"/>
    </xf>
    <xf numFmtId="0" fontId="24" fillId="41" borderId="0" xfId="66" applyFont="1" applyFill="1" applyBorder="1" applyAlignment="1">
      <alignment horizontal="left"/>
      <protection/>
    </xf>
    <xf numFmtId="0" fontId="24" fillId="0" borderId="0" xfId="66" applyFont="1" applyBorder="1" applyAlignment="1">
      <alignment horizontal="left"/>
      <protection/>
    </xf>
    <xf numFmtId="0" fontId="2" fillId="0" borderId="0" xfId="66" applyAlignment="1">
      <alignment wrapText="1"/>
      <protection/>
    </xf>
    <xf numFmtId="0" fontId="24" fillId="0" borderId="0" xfId="66" applyFont="1" applyBorder="1" applyAlignment="1">
      <alignment wrapText="1"/>
      <protection/>
    </xf>
    <xf numFmtId="0" fontId="25" fillId="0" borderId="0" xfId="66" applyFont="1" applyAlignment="1">
      <alignment horizontal="right"/>
      <protection/>
    </xf>
    <xf numFmtId="0" fontId="24" fillId="0" borderId="0" xfId="66" applyFont="1" applyAlignment="1">
      <alignment horizontal="right"/>
      <protection/>
    </xf>
    <xf numFmtId="0" fontId="30" fillId="0" borderId="0" xfId="66" applyFont="1">
      <alignment/>
      <protection/>
    </xf>
    <xf numFmtId="0" fontId="2" fillId="0" borderId="0" xfId="66" applyBorder="1" applyAlignment="1">
      <alignment/>
      <protection/>
    </xf>
    <xf numFmtId="0" fontId="2" fillId="0" borderId="0" xfId="66" applyAlignment="1">
      <alignment/>
      <protection/>
    </xf>
    <xf numFmtId="0" fontId="2" fillId="0" borderId="0" xfId="66" applyFont="1" applyAlignment="1">
      <alignment horizontal="right"/>
      <protection/>
    </xf>
    <xf numFmtId="0" fontId="72" fillId="0" borderId="12" xfId="0" applyFont="1" applyBorder="1" applyAlignment="1">
      <alignment wrapText="1"/>
    </xf>
    <xf numFmtId="0" fontId="0" fillId="0" borderId="0" xfId="0" applyAlignment="1">
      <alignment vertical="center"/>
    </xf>
    <xf numFmtId="0" fontId="14" fillId="39" borderId="12" xfId="66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66" applyFont="1" applyBorder="1" applyAlignment="1">
      <alignment horizontal="center" vertical="top" wrapText="1"/>
      <protection/>
    </xf>
    <xf numFmtId="176" fontId="28" fillId="0" borderId="0" xfId="66" applyNumberFormat="1" applyFont="1" applyBorder="1" applyAlignment="1">
      <alignment horizontal="right" vertical="top" wrapText="1"/>
      <protection/>
    </xf>
    <xf numFmtId="176" fontId="28" fillId="0" borderId="0" xfId="66" applyNumberFormat="1" applyFont="1" applyBorder="1" applyAlignment="1">
      <alignment vertical="top" wrapText="1"/>
      <protection/>
    </xf>
    <xf numFmtId="176" fontId="24" fillId="0" borderId="0" xfId="66" applyNumberFormat="1" applyFont="1" applyBorder="1" applyAlignment="1">
      <alignment vertical="top" wrapText="1"/>
      <protection/>
    </xf>
    <xf numFmtId="176" fontId="24" fillId="0" borderId="0" xfId="66" applyNumberFormat="1" applyFont="1" applyFill="1" applyBorder="1" applyAlignment="1">
      <alignment vertical="top" wrapText="1"/>
      <protection/>
    </xf>
    <xf numFmtId="176" fontId="29" fillId="0" borderId="0" xfId="66" applyNumberFormat="1" applyFont="1" applyBorder="1" applyAlignment="1">
      <alignment vertical="top" wrapText="1"/>
      <protection/>
    </xf>
    <xf numFmtId="176" fontId="25" fillId="0" borderId="0" xfId="66" applyNumberFormat="1" applyFont="1" applyBorder="1" applyAlignment="1">
      <alignment vertical="top" wrapText="1"/>
      <protection/>
    </xf>
    <xf numFmtId="176" fontId="29" fillId="0" borderId="0" xfId="66" applyNumberFormat="1" applyFont="1" applyFill="1" applyBorder="1" applyAlignment="1">
      <alignment vertical="top" wrapText="1"/>
      <protection/>
    </xf>
    <xf numFmtId="176" fontId="25" fillId="0" borderId="0" xfId="66" applyNumberFormat="1" applyFont="1" applyFill="1" applyBorder="1" applyAlignment="1">
      <alignment vertical="top" wrapText="1"/>
      <protection/>
    </xf>
    <xf numFmtId="176" fontId="28" fillId="0" borderId="0" xfId="66" applyNumberFormat="1" applyFont="1" applyFill="1" applyBorder="1" applyAlignment="1">
      <alignment vertical="top" wrapText="1"/>
      <protection/>
    </xf>
    <xf numFmtId="0" fontId="26" fillId="0" borderId="12" xfId="66" applyFont="1" applyBorder="1" applyAlignment="1">
      <alignment horizontal="center" vertical="top" wrapText="1"/>
      <protection/>
    </xf>
    <xf numFmtId="0" fontId="25" fillId="0" borderId="12" xfId="66" applyFont="1" applyBorder="1" applyAlignment="1">
      <alignment vertical="top" wrapText="1"/>
      <protection/>
    </xf>
    <xf numFmtId="0" fontId="14" fillId="0" borderId="12" xfId="66" applyFont="1" applyBorder="1" applyAlignment="1">
      <alignment vertical="top" wrapText="1"/>
      <protection/>
    </xf>
    <xf numFmtId="0" fontId="14" fillId="0" borderId="12" xfId="66" applyFont="1" applyBorder="1" applyAlignment="1">
      <alignment horizontal="center" vertical="top" wrapText="1"/>
      <protection/>
    </xf>
    <xf numFmtId="0" fontId="32" fillId="0" borderId="0" xfId="66" applyFont="1">
      <alignment/>
      <protection/>
    </xf>
    <xf numFmtId="0" fontId="24" fillId="0" borderId="0" xfId="66" applyFont="1" applyAlignment="1">
      <alignment/>
      <protection/>
    </xf>
    <xf numFmtId="0" fontId="32" fillId="0" borderId="0" xfId="66" applyFont="1" applyAlignment="1">
      <alignment/>
      <protection/>
    </xf>
    <xf numFmtId="0" fontId="13" fillId="0" borderId="0" xfId="66" applyFont="1" applyFill="1" applyBorder="1" applyAlignment="1">
      <alignment horizontal="left"/>
      <protection/>
    </xf>
    <xf numFmtId="0" fontId="76" fillId="0" borderId="0" xfId="71" applyAlignment="1">
      <alignment horizontal="justify" vertical="top"/>
      <protection/>
    </xf>
    <xf numFmtId="0" fontId="76" fillId="0" borderId="0" xfId="71">
      <alignment/>
      <protection/>
    </xf>
    <xf numFmtId="0" fontId="19" fillId="0" borderId="0" xfId="71" applyFont="1" applyAlignment="1">
      <alignment horizontal="right"/>
      <protection/>
    </xf>
    <xf numFmtId="49" fontId="34" fillId="0" borderId="0" xfId="71" applyNumberFormat="1" applyFont="1" applyAlignment="1">
      <alignment horizontal="left"/>
      <protection/>
    </xf>
    <xf numFmtId="0" fontId="35" fillId="0" borderId="0" xfId="71" applyFont="1" applyBorder="1" applyAlignment="1">
      <alignment horizontal="left" vertical="top"/>
      <protection/>
    </xf>
    <xf numFmtId="0" fontId="24" fillId="0" borderId="12" xfId="71" applyFont="1" applyBorder="1" applyAlignment="1">
      <alignment horizontal="center" vertical="center" wrapText="1"/>
      <protection/>
    </xf>
    <xf numFmtId="0" fontId="24" fillId="0" borderId="12" xfId="71" applyFont="1" applyBorder="1" applyAlignment="1">
      <alignment horizontal="center"/>
      <protection/>
    </xf>
    <xf numFmtId="49" fontId="24" fillId="0" borderId="12" xfId="71" applyNumberFormat="1" applyFont="1" applyBorder="1" applyAlignment="1">
      <alignment horizontal="center"/>
      <protection/>
    </xf>
    <xf numFmtId="0" fontId="19" fillId="0" borderId="12" xfId="71" applyFont="1" applyBorder="1" applyAlignment="1">
      <alignment horizontal="center"/>
      <protection/>
    </xf>
    <xf numFmtId="49" fontId="36" fillId="39" borderId="12" xfId="71" applyNumberFormat="1" applyFont="1" applyFill="1" applyBorder="1" applyAlignment="1">
      <alignment horizontal="center"/>
      <protection/>
    </xf>
    <xf numFmtId="49" fontId="31" fillId="39" borderId="12" xfId="71" applyNumberFormat="1" applyFont="1" applyFill="1" applyBorder="1" applyAlignment="1">
      <alignment horizontal="center"/>
      <protection/>
    </xf>
    <xf numFmtId="0" fontId="24" fillId="39" borderId="12" xfId="71" applyFont="1" applyFill="1" applyBorder="1" applyAlignment="1">
      <alignment horizontal="left" wrapText="1"/>
      <protection/>
    </xf>
    <xf numFmtId="49" fontId="24" fillId="39" borderId="12" xfId="71" applyNumberFormat="1" applyFont="1" applyFill="1" applyBorder="1" applyAlignment="1">
      <alignment horizontal="center"/>
      <protection/>
    </xf>
    <xf numFmtId="0" fontId="37" fillId="0" borderId="0" xfId="71" applyFont="1">
      <alignment/>
      <protection/>
    </xf>
    <xf numFmtId="0" fontId="38" fillId="0" borderId="12" xfId="71" applyFont="1" applyBorder="1" applyAlignment="1">
      <alignment horizontal="justify" vertical="top"/>
      <protection/>
    </xf>
    <xf numFmtId="49" fontId="39" fillId="0" borderId="14" xfId="71" applyNumberFormat="1" applyFont="1" applyBorder="1">
      <alignment/>
      <protection/>
    </xf>
    <xf numFmtId="49" fontId="39" fillId="0" borderId="15" xfId="71" applyNumberFormat="1" applyFont="1" applyBorder="1">
      <alignment/>
      <protection/>
    </xf>
    <xf numFmtId="0" fontId="39" fillId="39" borderId="0" xfId="71" applyFont="1" applyFill="1">
      <alignment/>
      <protection/>
    </xf>
    <xf numFmtId="49" fontId="76" fillId="0" borderId="0" xfId="71" applyNumberFormat="1">
      <alignment/>
      <protection/>
    </xf>
    <xf numFmtId="0" fontId="19" fillId="39" borderId="0" xfId="71" applyFont="1" applyFill="1" applyAlignment="1">
      <alignment horizontal="right"/>
      <protection/>
    </xf>
    <xf numFmtId="0" fontId="76" fillId="39" borderId="0" xfId="71" applyFill="1">
      <alignment/>
      <protection/>
    </xf>
    <xf numFmtId="0" fontId="40" fillId="0" borderId="0" xfId="71" applyFont="1" applyAlignment="1">
      <alignment horizontal="right"/>
      <protection/>
    </xf>
    <xf numFmtId="0" fontId="41" fillId="0" borderId="0" xfId="71" applyFont="1">
      <alignment/>
      <protection/>
    </xf>
    <xf numFmtId="0" fontId="41" fillId="0" borderId="0" xfId="71" applyFont="1" applyFill="1">
      <alignment/>
      <protection/>
    </xf>
    <xf numFmtId="0" fontId="40" fillId="39" borderId="0" xfId="71" applyFont="1" applyFill="1" applyAlignment="1">
      <alignment horizontal="right"/>
      <protection/>
    </xf>
    <xf numFmtId="0" fontId="41" fillId="39" borderId="0" xfId="71" applyFont="1" applyFill="1">
      <alignment/>
      <protection/>
    </xf>
    <xf numFmtId="0" fontId="34" fillId="0" borderId="0" xfId="71" applyFont="1">
      <alignment/>
      <protection/>
    </xf>
    <xf numFmtId="0" fontId="0" fillId="0" borderId="0" xfId="0" applyAlignment="1">
      <alignment/>
    </xf>
    <xf numFmtId="0" fontId="13" fillId="0" borderId="0" xfId="66" applyFont="1" applyFill="1" applyAlignment="1">
      <alignment/>
      <protection/>
    </xf>
    <xf numFmtId="0" fontId="13" fillId="0" borderId="0" xfId="66" applyNumberFormat="1" applyFont="1" applyFill="1" applyAlignment="1" applyProtection="1">
      <alignment horizontal="left" vertical="center" wrapText="1"/>
      <protection hidden="1"/>
    </xf>
    <xf numFmtId="4" fontId="20" fillId="0" borderId="12" xfId="0" applyNumberFormat="1" applyFont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4" fontId="16" fillId="41" borderId="12" xfId="0" applyNumberFormat="1" applyFont="1" applyFill="1" applyBorder="1" applyAlignment="1">
      <alignment horizontal="center" vertical="center" wrapText="1"/>
    </xf>
    <xf numFmtId="4" fontId="16" fillId="41" borderId="13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0" fontId="2" fillId="0" borderId="0" xfId="66" applyBorder="1">
      <alignment/>
      <protection/>
    </xf>
    <xf numFmtId="0" fontId="6" fillId="0" borderId="0" xfId="66" applyFont="1" applyBorder="1">
      <alignment/>
      <protection/>
    </xf>
    <xf numFmtId="0" fontId="4" fillId="0" borderId="0" xfId="66" applyFont="1" applyBorder="1">
      <alignment/>
      <protection/>
    </xf>
    <xf numFmtId="0" fontId="6" fillId="0" borderId="0" xfId="66" applyFont="1" applyFill="1" applyBorder="1">
      <alignment/>
      <protection/>
    </xf>
    <xf numFmtId="0" fontId="4" fillId="0" borderId="0" xfId="66" applyFont="1" applyFill="1" applyBorder="1">
      <alignment/>
      <protection/>
    </xf>
    <xf numFmtId="0" fontId="5" fillId="0" borderId="0" xfId="66" applyFont="1" applyBorder="1">
      <alignment/>
      <protection/>
    </xf>
    <xf numFmtId="0" fontId="2" fillId="0" borderId="0" xfId="66" applyFill="1" applyBorder="1">
      <alignment/>
      <protection/>
    </xf>
    <xf numFmtId="0" fontId="7" fillId="0" borderId="0" xfId="66" applyFont="1" applyBorder="1">
      <alignment/>
      <protection/>
    </xf>
    <xf numFmtId="0" fontId="3" fillId="0" borderId="0" xfId="66" applyFont="1" applyBorder="1">
      <alignment/>
      <protection/>
    </xf>
    <xf numFmtId="0" fontId="14" fillId="0" borderId="16" xfId="0" applyFont="1" applyBorder="1" applyAlignment="1">
      <alignment horizontal="center" wrapText="1"/>
    </xf>
    <xf numFmtId="177" fontId="14" fillId="41" borderId="12" xfId="66" applyNumberFormat="1" applyFont="1" applyFill="1" applyBorder="1" applyAlignment="1">
      <alignment horizontal="center" vertical="center"/>
      <protection/>
    </xf>
    <xf numFmtId="0" fontId="19" fillId="0" borderId="17" xfId="71" applyFont="1" applyBorder="1" applyAlignment="1">
      <alignment horizontal="right" vertical="top"/>
      <protection/>
    </xf>
    <xf numFmtId="0" fontId="24" fillId="0" borderId="18" xfId="71" applyFont="1" applyBorder="1" applyAlignment="1">
      <alignment horizontal="center" vertical="center" wrapText="1"/>
      <protection/>
    </xf>
    <xf numFmtId="49" fontId="24" fillId="0" borderId="18" xfId="71" applyNumberFormat="1" applyFont="1" applyBorder="1" applyAlignment="1">
      <alignment horizontal="center" vertical="center" wrapText="1"/>
      <protection/>
    </xf>
    <xf numFmtId="0" fontId="24" fillId="0" borderId="15" xfId="71" applyFont="1" applyBorder="1" applyAlignment="1">
      <alignment horizontal="center" vertical="center" wrapText="1"/>
      <protection/>
    </xf>
    <xf numFmtId="0" fontId="13" fillId="0" borderId="0" xfId="72" applyFont="1">
      <alignment/>
      <protection/>
    </xf>
    <xf numFmtId="4" fontId="13" fillId="0" borderId="0" xfId="72" applyNumberFormat="1" applyFont="1" applyAlignment="1">
      <alignment vertical="top"/>
      <protection/>
    </xf>
    <xf numFmtId="4" fontId="13" fillId="0" borderId="0" xfId="72" applyNumberFormat="1" applyFont="1">
      <alignment/>
      <protection/>
    </xf>
    <xf numFmtId="4" fontId="24" fillId="0" borderId="0" xfId="72" applyNumberFormat="1" applyFont="1" applyAlignment="1">
      <alignment vertical="top"/>
      <protection/>
    </xf>
    <xf numFmtId="4" fontId="24" fillId="0" borderId="0" xfId="72" applyNumberFormat="1" applyFont="1">
      <alignment/>
      <protection/>
    </xf>
    <xf numFmtId="0" fontId="24" fillId="0" borderId="0" xfId="72" applyFont="1">
      <alignment/>
      <protection/>
    </xf>
    <xf numFmtId="0" fontId="32" fillId="0" borderId="0" xfId="72" applyFont="1">
      <alignment/>
      <protection/>
    </xf>
    <xf numFmtId="4" fontId="24" fillId="0" borderId="0" xfId="72" applyNumberFormat="1" applyFont="1" applyAlignment="1">
      <alignment horizontal="right"/>
      <protection/>
    </xf>
    <xf numFmtId="0" fontId="2" fillId="0" borderId="0" xfId="72">
      <alignment/>
      <protection/>
    </xf>
    <xf numFmtId="0" fontId="2" fillId="0" borderId="0" xfId="72" applyFont="1">
      <alignment/>
      <protection/>
    </xf>
    <xf numFmtId="0" fontId="13" fillId="0" borderId="12" xfId="72" applyFont="1" applyBorder="1" applyAlignment="1">
      <alignment horizontal="center"/>
      <protection/>
    </xf>
    <xf numFmtId="3" fontId="13" fillId="0" borderId="12" xfId="72" applyNumberFormat="1" applyFont="1" applyFill="1" applyBorder="1" applyAlignment="1">
      <alignment horizontal="center"/>
      <protection/>
    </xf>
    <xf numFmtId="3" fontId="13" fillId="0" borderId="12" xfId="72" applyNumberFormat="1" applyFont="1" applyBorder="1" applyAlignment="1">
      <alignment horizontal="center"/>
      <protection/>
    </xf>
    <xf numFmtId="181" fontId="14" fillId="0" borderId="14" xfId="66" applyNumberFormat="1" applyFont="1" applyFill="1" applyBorder="1" applyAlignment="1" applyProtection="1">
      <alignment horizontal="left" vertical="top" wrapText="1"/>
      <protection hidden="1"/>
    </xf>
    <xf numFmtId="0" fontId="14" fillId="0" borderId="14" xfId="66" applyNumberFormat="1" applyFont="1" applyFill="1" applyBorder="1" applyAlignment="1" applyProtection="1">
      <alignment horizontal="left" vertical="top" wrapText="1"/>
      <protection hidden="1"/>
    </xf>
    <xf numFmtId="4" fontId="14" fillId="41" borderId="18" xfId="72" applyNumberFormat="1" applyFont="1" applyFill="1" applyBorder="1" applyAlignment="1">
      <alignment horizontal="right"/>
      <protection/>
    </xf>
    <xf numFmtId="0" fontId="13" fillId="0" borderId="12" xfId="72" applyFont="1" applyBorder="1">
      <alignment/>
      <protection/>
    </xf>
    <xf numFmtId="0" fontId="13" fillId="0" borderId="18" xfId="72" applyFont="1" applyBorder="1" applyAlignment="1">
      <alignment wrapText="1"/>
      <protection/>
    </xf>
    <xf numFmtId="4" fontId="13" fillId="41" borderId="18" xfId="72" applyNumberFormat="1" applyFont="1" applyFill="1" applyBorder="1">
      <alignment/>
      <protection/>
    </xf>
    <xf numFmtId="4" fontId="13" fillId="41" borderId="12" xfId="72" applyNumberFormat="1" applyFont="1" applyFill="1" applyBorder="1">
      <alignment/>
      <protection/>
    </xf>
    <xf numFmtId="0" fontId="14" fillId="0" borderId="12" xfId="72" applyFont="1" applyBorder="1">
      <alignment/>
      <protection/>
    </xf>
    <xf numFmtId="0" fontId="14" fillId="0" borderId="12" xfId="72" applyFont="1" applyBorder="1" applyAlignment="1">
      <alignment wrapText="1"/>
      <protection/>
    </xf>
    <xf numFmtId="4" fontId="14" fillId="41" borderId="12" xfId="72" applyNumberFormat="1" applyFont="1" applyFill="1" applyBorder="1">
      <alignment/>
      <protection/>
    </xf>
    <xf numFmtId="0" fontId="13" fillId="0" borderId="12" xfId="72" applyFont="1" applyBorder="1" applyAlignment="1">
      <alignment wrapText="1"/>
      <protection/>
    </xf>
    <xf numFmtId="4" fontId="2" fillId="0" borderId="0" xfId="72" applyNumberFormat="1" applyFont="1">
      <alignment/>
      <protection/>
    </xf>
    <xf numFmtId="4" fontId="2" fillId="0" borderId="0" xfId="72" applyNumberFormat="1">
      <alignment/>
      <protection/>
    </xf>
    <xf numFmtId="4" fontId="16" fillId="41" borderId="13" xfId="0" applyNumberFormat="1" applyFont="1" applyFill="1" applyBorder="1" applyAlignment="1">
      <alignment horizontal="right" wrapText="1"/>
    </xf>
    <xf numFmtId="4" fontId="16" fillId="41" borderId="12" xfId="0" applyNumberFormat="1" applyFont="1" applyFill="1" applyBorder="1" applyAlignment="1">
      <alignment horizontal="right" wrapText="1"/>
    </xf>
    <xf numFmtId="4" fontId="16" fillId="0" borderId="12" xfId="0" applyNumberFormat="1" applyFont="1" applyBorder="1" applyAlignment="1">
      <alignment horizontal="right" wrapText="1"/>
    </xf>
    <xf numFmtId="0" fontId="2" fillId="0" borderId="0" xfId="66" applyFont="1" applyAlignment="1">
      <alignment wrapText="1"/>
      <protection/>
    </xf>
    <xf numFmtId="0" fontId="13" fillId="0" borderId="0" xfId="66" applyFont="1" applyBorder="1" applyAlignment="1">
      <alignment horizontal="left"/>
      <protection/>
    </xf>
    <xf numFmtId="0" fontId="0" fillId="0" borderId="0" xfId="0" applyFont="1" applyAlignment="1">
      <alignment/>
    </xf>
    <xf numFmtId="0" fontId="46" fillId="0" borderId="12" xfId="66" applyFont="1" applyBorder="1" applyAlignment="1">
      <alignment vertical="top" wrapText="1"/>
      <protection/>
    </xf>
    <xf numFmtId="0" fontId="13" fillId="0" borderId="12" xfId="66" applyFont="1" applyBorder="1" applyAlignment="1">
      <alignment horizontal="center" vertical="top" wrapText="1"/>
      <protection/>
    </xf>
    <xf numFmtId="176" fontId="14" fillId="0" borderId="12" xfId="0" applyNumberFormat="1" applyFont="1" applyFill="1" applyBorder="1" applyAlignment="1">
      <alignment horizontal="right" vertical="top" wrapText="1"/>
    </xf>
    <xf numFmtId="0" fontId="20" fillId="39" borderId="12" xfId="66" applyFont="1" applyFill="1" applyBorder="1" applyAlignment="1">
      <alignment horizontal="left" vertical="center" wrapText="1"/>
      <protection/>
    </xf>
    <xf numFmtId="0" fontId="13" fillId="41" borderId="19" xfId="0" applyFont="1" applyFill="1" applyBorder="1" applyAlignment="1">
      <alignment horizontal="left" vertical="center" wrapText="1"/>
    </xf>
    <xf numFmtId="177" fontId="36" fillId="39" borderId="12" xfId="71" applyNumberFormat="1" applyFont="1" applyFill="1" applyBorder="1" applyAlignment="1">
      <alignment horizontal="right"/>
      <protection/>
    </xf>
    <xf numFmtId="177" fontId="24" fillId="39" borderId="12" xfId="71" applyNumberFormat="1" applyFont="1" applyFill="1" applyBorder="1" applyAlignment="1">
      <alignment horizontal="right"/>
      <protection/>
    </xf>
    <xf numFmtId="0" fontId="31" fillId="0" borderId="12" xfId="71" applyFont="1" applyBorder="1" applyAlignment="1">
      <alignment horizontal="left" wrapText="1"/>
      <protection/>
    </xf>
    <xf numFmtId="0" fontId="31" fillId="0" borderId="12" xfId="71" applyFont="1" applyBorder="1" applyAlignment="1">
      <alignment horizontal="center"/>
      <protection/>
    </xf>
    <xf numFmtId="49" fontId="31" fillId="0" borderId="12" xfId="71" applyNumberFormat="1" applyFont="1" applyBorder="1" applyAlignment="1">
      <alignment horizontal="center"/>
      <protection/>
    </xf>
    <xf numFmtId="177" fontId="31" fillId="0" borderId="12" xfId="71" applyNumberFormat="1" applyFont="1" applyBorder="1" applyAlignment="1">
      <alignment horizontal="right"/>
      <protection/>
    </xf>
    <xf numFmtId="0" fontId="24" fillId="0" borderId="12" xfId="71" applyFont="1" applyBorder="1" applyAlignment="1">
      <alignment horizontal="left" wrapText="1"/>
      <protection/>
    </xf>
    <xf numFmtId="177" fontId="24" fillId="0" borderId="12" xfId="71" applyNumberFormat="1" applyFont="1" applyBorder="1" applyAlignment="1">
      <alignment horizontal="right"/>
      <protection/>
    </xf>
    <xf numFmtId="177" fontId="38" fillId="0" borderId="12" xfId="71" applyNumberFormat="1" applyFont="1" applyBorder="1" applyAlignment="1">
      <alignment horizontal="right"/>
      <protection/>
    </xf>
    <xf numFmtId="0" fontId="27" fillId="0" borderId="12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4" fontId="31" fillId="41" borderId="12" xfId="0" applyNumberFormat="1" applyFont="1" applyFill="1" applyBorder="1" applyAlignment="1">
      <alignment horizontal="right" vertical="top" wrapText="1"/>
    </xf>
    <xf numFmtId="0" fontId="27" fillId="0" borderId="12" xfId="0" applyFont="1" applyBorder="1" applyAlignment="1">
      <alignment vertical="top" wrapText="1"/>
    </xf>
    <xf numFmtId="49" fontId="31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4" fontId="31" fillId="41" borderId="12" xfId="0" applyNumberFormat="1" applyFont="1" applyFill="1" applyBorder="1" applyAlignment="1">
      <alignment vertical="top" wrapText="1"/>
    </xf>
    <xf numFmtId="0" fontId="31" fillId="0" borderId="12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49" fontId="24" fillId="0" borderId="12" xfId="0" applyNumberFormat="1" applyFont="1" applyBorder="1" applyAlignment="1">
      <alignment horizontal="center" vertical="top" wrapText="1"/>
    </xf>
    <xf numFmtId="4" fontId="24" fillId="41" borderId="12" xfId="0" applyNumberFormat="1" applyFont="1" applyFill="1" applyBorder="1" applyAlignment="1">
      <alignment vertical="top" wrapText="1"/>
    </xf>
    <xf numFmtId="49" fontId="24" fillId="0" borderId="12" xfId="0" applyNumberFormat="1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2" xfId="0" applyNumberFormat="1" applyFont="1" applyBorder="1" applyAlignment="1">
      <alignment horizontal="justify" vertical="top" wrapText="1"/>
    </xf>
    <xf numFmtId="0" fontId="24" fillId="0" borderId="12" xfId="0" applyFont="1" applyBorder="1" applyAlignment="1">
      <alignment horizontal="justify" vertical="top" wrapText="1"/>
    </xf>
    <xf numFmtId="0" fontId="24" fillId="0" borderId="12" xfId="0" applyNumberFormat="1" applyFont="1" applyBorder="1" applyAlignment="1">
      <alignment vertical="top" wrapText="1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wrapText="1"/>
    </xf>
    <xf numFmtId="0" fontId="24" fillId="0" borderId="12" xfId="0" applyFont="1" applyFill="1" applyBorder="1" applyAlignment="1">
      <alignment vertical="top" wrapText="1"/>
    </xf>
    <xf numFmtId="0" fontId="31" fillId="41" borderId="12" xfId="0" applyFont="1" applyFill="1" applyBorder="1" applyAlignment="1">
      <alignment horizontal="center" vertical="top" wrapText="1"/>
    </xf>
    <xf numFmtId="49" fontId="24" fillId="41" borderId="12" xfId="0" applyNumberFormat="1" applyFont="1" applyFill="1" applyBorder="1" applyAlignment="1">
      <alignment horizontal="center" vertical="top" wrapText="1"/>
    </xf>
    <xf numFmtId="0" fontId="24" fillId="41" borderId="12" xfId="0" applyFont="1" applyFill="1" applyBorder="1" applyAlignment="1">
      <alignment horizontal="center" vertical="top" wrapText="1"/>
    </xf>
    <xf numFmtId="0" fontId="24" fillId="41" borderId="12" xfId="0" applyFont="1" applyFill="1" applyBorder="1" applyAlignment="1">
      <alignment vertical="top" wrapText="1"/>
    </xf>
    <xf numFmtId="49" fontId="27" fillId="0" borderId="12" xfId="0" applyNumberFormat="1" applyFont="1" applyBorder="1" applyAlignment="1">
      <alignment horizontal="center" vertical="top" wrapText="1"/>
    </xf>
    <xf numFmtId="4" fontId="27" fillId="41" borderId="12" xfId="0" applyNumberFormat="1" applyFont="1" applyFill="1" applyBorder="1" applyAlignment="1">
      <alignment vertical="top" wrapText="1"/>
    </xf>
    <xf numFmtId="0" fontId="15" fillId="0" borderId="12" xfId="0" applyFont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top" wrapText="1"/>
    </xf>
    <xf numFmtId="4" fontId="24" fillId="41" borderId="12" xfId="0" applyNumberFormat="1" applyFont="1" applyFill="1" applyBorder="1" applyAlignment="1">
      <alignment vertical="center" wrapText="1"/>
    </xf>
    <xf numFmtId="0" fontId="24" fillId="0" borderId="12" xfId="0" applyFont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NumberFormat="1" applyFont="1" applyBorder="1" applyAlignment="1">
      <alignment horizontal="left" wrapText="1"/>
    </xf>
    <xf numFmtId="0" fontId="24" fillId="0" borderId="12" xfId="0" applyFont="1" applyBorder="1" applyAlignment="1">
      <alignment/>
    </xf>
    <xf numFmtId="49" fontId="15" fillId="0" borderId="12" xfId="0" applyNumberFormat="1" applyFont="1" applyBorder="1" applyAlignment="1">
      <alignment horizontal="center" vertical="top" wrapText="1"/>
    </xf>
    <xf numFmtId="4" fontId="24" fillId="41" borderId="12" xfId="0" applyNumberFormat="1" applyFont="1" applyFill="1" applyBorder="1" applyAlignment="1">
      <alignment horizontal="right"/>
    </xf>
    <xf numFmtId="4" fontId="27" fillId="41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right" vertical="top" wrapText="1"/>
    </xf>
    <xf numFmtId="176" fontId="13" fillId="0" borderId="12" xfId="0" applyNumberFormat="1" applyFont="1" applyFill="1" applyBorder="1" applyAlignment="1">
      <alignment horizontal="right" vertical="top" wrapText="1"/>
    </xf>
    <xf numFmtId="176" fontId="13" fillId="41" borderId="12" xfId="0" applyNumberFormat="1" applyFont="1" applyFill="1" applyBorder="1" applyAlignment="1">
      <alignment horizontal="right" vertical="top" wrapText="1"/>
    </xf>
    <xf numFmtId="177" fontId="13" fillId="41" borderId="12" xfId="0" applyNumberFormat="1" applyFont="1" applyFill="1" applyBorder="1" applyAlignment="1">
      <alignment horizontal="right" vertical="top" wrapText="1"/>
    </xf>
    <xf numFmtId="0" fontId="83" fillId="0" borderId="0" xfId="0" applyFont="1" applyAlignment="1">
      <alignment wrapText="1"/>
    </xf>
    <xf numFmtId="0" fontId="13" fillId="0" borderId="20" xfId="0" applyFont="1" applyBorder="1" applyAlignment="1">
      <alignment horizontal="left" vertical="center" wrapText="1"/>
    </xf>
    <xf numFmtId="0" fontId="16" fillId="0" borderId="12" xfId="66" applyFont="1" applyBorder="1" applyAlignment="1">
      <alignment horizontal="center" vertical="center" wrapText="1"/>
      <protection/>
    </xf>
    <xf numFmtId="0" fontId="20" fillId="0" borderId="12" xfId="66" applyFont="1" applyBorder="1" applyAlignment="1">
      <alignment horizontal="center" vertical="center" wrapText="1"/>
      <protection/>
    </xf>
    <xf numFmtId="0" fontId="20" fillId="0" borderId="12" xfId="66" applyFont="1" applyBorder="1" applyAlignment="1">
      <alignment wrapText="1"/>
      <protection/>
    </xf>
    <xf numFmtId="49" fontId="16" fillId="41" borderId="12" xfId="0" applyNumberFormat="1" applyFont="1" applyFill="1" applyBorder="1" applyAlignment="1">
      <alignment horizontal="center" vertical="center" wrapText="1"/>
    </xf>
    <xf numFmtId="0" fontId="16" fillId="0" borderId="12" xfId="66" applyFont="1" applyBorder="1" applyAlignment="1">
      <alignment wrapText="1"/>
      <protection/>
    </xf>
    <xf numFmtId="0" fontId="20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4" fillId="0" borderId="19" xfId="0" applyFont="1" applyBorder="1" applyAlignment="1">
      <alignment horizontal="left" vertical="center" wrapText="1"/>
    </xf>
    <xf numFmtId="0" fontId="13" fillId="41" borderId="19" xfId="0" applyFont="1" applyFill="1" applyBorder="1" applyAlignment="1">
      <alignment wrapText="1"/>
    </xf>
    <xf numFmtId="177" fontId="20" fillId="0" borderId="12" xfId="0" applyNumberFormat="1" applyFont="1" applyBorder="1" applyAlignment="1">
      <alignment horizontal="center"/>
    </xf>
    <xf numFmtId="177" fontId="16" fillId="0" borderId="12" xfId="0" applyNumberFormat="1" applyFont="1" applyBorder="1" applyAlignment="1">
      <alignment horizontal="center"/>
    </xf>
    <xf numFmtId="0" fontId="16" fillId="39" borderId="12" xfId="66" applyFont="1" applyFill="1" applyBorder="1" applyAlignment="1">
      <alignment horizontal="center" vertical="center" wrapText="1"/>
      <protection/>
    </xf>
    <xf numFmtId="0" fontId="84" fillId="41" borderId="21" xfId="0" applyFont="1" applyFill="1" applyBorder="1" applyAlignment="1">
      <alignment horizontal="justify" wrapText="1"/>
    </xf>
    <xf numFmtId="0" fontId="84" fillId="41" borderId="0" xfId="0" applyFont="1" applyFill="1" applyAlignment="1">
      <alignment horizontal="justify" wrapText="1"/>
    </xf>
    <xf numFmtId="0" fontId="16" fillId="39" borderId="14" xfId="0" applyNumberFormat="1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27" fillId="41" borderId="12" xfId="0" applyFont="1" applyFill="1" applyBorder="1" applyAlignment="1">
      <alignment horizontal="center" vertical="top" wrapText="1"/>
    </xf>
    <xf numFmtId="0" fontId="15" fillId="41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4" fontId="24" fillId="0" borderId="12" xfId="0" applyNumberFormat="1" applyFont="1" applyBorder="1" applyAlignment="1">
      <alignment/>
    </xf>
    <xf numFmtId="0" fontId="24" fillId="0" borderId="0" xfId="0" applyFont="1" applyAlignment="1">
      <alignment wrapText="1"/>
    </xf>
    <xf numFmtId="0" fontId="27" fillId="41" borderId="12" xfId="0" applyFont="1" applyFill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top" wrapText="1"/>
    </xf>
    <xf numFmtId="0" fontId="24" fillId="0" borderId="22" xfId="0" applyFont="1" applyBorder="1" applyAlignment="1">
      <alignment vertical="top" wrapText="1"/>
    </xf>
    <xf numFmtId="0" fontId="24" fillId="41" borderId="12" xfId="0" applyFont="1" applyFill="1" applyBorder="1" applyAlignment="1">
      <alignment/>
    </xf>
    <xf numFmtId="4" fontId="24" fillId="41" borderId="12" xfId="0" applyNumberFormat="1" applyFont="1" applyFill="1" applyBorder="1" applyAlignment="1">
      <alignment wrapText="1"/>
    </xf>
    <xf numFmtId="0" fontId="24" fillId="0" borderId="12" xfId="0" applyFont="1" applyFill="1" applyBorder="1" applyAlignment="1">
      <alignment horizontal="center" wrapText="1"/>
    </xf>
    <xf numFmtId="0" fontId="24" fillId="41" borderId="12" xfId="0" applyFont="1" applyFill="1" applyBorder="1" applyAlignment="1">
      <alignment horizontal="center" wrapText="1"/>
    </xf>
    <xf numFmtId="49" fontId="76" fillId="0" borderId="12" xfId="71" applyNumberFormat="1" applyBorder="1">
      <alignment/>
      <protection/>
    </xf>
    <xf numFmtId="177" fontId="24" fillId="0" borderId="19" xfId="0" applyNumberFormat="1" applyFont="1" applyFill="1" applyBorder="1" applyAlignment="1">
      <alignment horizontal="right"/>
    </xf>
    <xf numFmtId="177" fontId="24" fillId="0" borderId="20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7" fontId="24" fillId="0" borderId="0" xfId="0" applyNumberFormat="1" applyFont="1" applyFill="1" applyBorder="1" applyAlignment="1">
      <alignment horizontal="right"/>
    </xf>
    <xf numFmtId="49" fontId="39" fillId="0" borderId="12" xfId="71" applyNumberFormat="1" applyFont="1" applyBorder="1">
      <alignment/>
      <protection/>
    </xf>
    <xf numFmtId="177" fontId="24" fillId="0" borderId="23" xfId="0" applyNumberFormat="1" applyFont="1" applyFill="1" applyBorder="1" applyAlignment="1">
      <alignment horizontal="right"/>
    </xf>
    <xf numFmtId="177" fontId="24" fillId="0" borderId="22" xfId="0" applyNumberFormat="1" applyFont="1" applyFill="1" applyBorder="1" applyAlignment="1">
      <alignment horizontal="right"/>
    </xf>
    <xf numFmtId="177" fontId="24" fillId="0" borderId="24" xfId="0" applyNumberFormat="1" applyFont="1" applyFill="1" applyBorder="1" applyAlignment="1">
      <alignment horizontal="right"/>
    </xf>
    <xf numFmtId="49" fontId="24" fillId="39" borderId="15" xfId="71" applyNumberFormat="1" applyFont="1" applyFill="1" applyBorder="1" applyAlignment="1">
      <alignment horizontal="center"/>
      <protection/>
    </xf>
    <xf numFmtId="0" fontId="31" fillId="39" borderId="18" xfId="71" applyFont="1" applyFill="1" applyBorder="1" applyAlignment="1">
      <alignment horizontal="left" wrapText="1"/>
      <protection/>
    </xf>
    <xf numFmtId="0" fontId="24" fillId="39" borderId="22" xfId="71" applyFont="1" applyFill="1" applyBorder="1" applyAlignment="1">
      <alignment horizontal="left" wrapText="1"/>
      <protection/>
    </xf>
    <xf numFmtId="177" fontId="24" fillId="0" borderId="25" xfId="0" applyNumberFormat="1" applyFont="1" applyFill="1" applyBorder="1" applyAlignment="1">
      <alignment horizontal="right"/>
    </xf>
    <xf numFmtId="177" fontId="24" fillId="0" borderId="26" xfId="0" applyNumberFormat="1" applyFont="1" applyFill="1" applyBorder="1" applyAlignment="1">
      <alignment horizontal="right"/>
    </xf>
    <xf numFmtId="177" fontId="24" fillId="0" borderId="27" xfId="0" applyNumberFormat="1" applyFont="1" applyFill="1" applyBorder="1" applyAlignment="1">
      <alignment horizontal="right"/>
    </xf>
    <xf numFmtId="0" fontId="16" fillId="41" borderId="12" xfId="66" applyFont="1" applyFill="1" applyBorder="1" applyAlignment="1">
      <alignment horizontal="center" vertical="center" wrapText="1"/>
      <protection/>
    </xf>
    <xf numFmtId="0" fontId="44" fillId="0" borderId="0" xfId="72" applyFont="1" applyAlignment="1">
      <alignment horizontal="center"/>
      <protection/>
    </xf>
    <xf numFmtId="0" fontId="45" fillId="0" borderId="0" xfId="72" applyFont="1" applyAlignment="1">
      <alignment horizontal="center"/>
      <protection/>
    </xf>
    <xf numFmtId="0" fontId="14" fillId="0" borderId="18" xfId="72" applyFont="1" applyBorder="1" applyAlignment="1">
      <alignment vertical="top"/>
      <protection/>
    </xf>
    <xf numFmtId="0" fontId="14" fillId="0" borderId="22" xfId="72" applyFont="1" applyBorder="1" applyAlignment="1">
      <alignment vertical="top"/>
      <protection/>
    </xf>
    <xf numFmtId="0" fontId="14" fillId="0" borderId="18" xfId="72" applyFont="1" applyBorder="1" applyAlignment="1">
      <alignment wrapText="1"/>
      <protection/>
    </xf>
    <xf numFmtId="0" fontId="14" fillId="0" borderId="22" xfId="72" applyFont="1" applyBorder="1" applyAlignment="1">
      <alignment/>
      <protection/>
    </xf>
    <xf numFmtId="0" fontId="14" fillId="0" borderId="18" xfId="72" applyNumberFormat="1" applyFont="1" applyBorder="1" applyAlignment="1">
      <alignment horizontal="center" vertical="top" wrapText="1"/>
      <protection/>
    </xf>
    <xf numFmtId="0" fontId="72" fillId="0" borderId="22" xfId="0" applyFont="1" applyBorder="1" applyAlignment="1">
      <alignment horizontal="center" vertical="top" wrapText="1"/>
    </xf>
    <xf numFmtId="4" fontId="13" fillId="0" borderId="0" xfId="72" applyNumberFormat="1" applyFont="1" applyAlignment="1">
      <alignment/>
      <protection/>
    </xf>
    <xf numFmtId="4" fontId="13" fillId="0" borderId="0" xfId="72" applyNumberFormat="1" applyFont="1" applyBorder="1" applyAlignment="1">
      <alignment wrapText="1"/>
      <protection/>
    </xf>
    <xf numFmtId="0" fontId="31" fillId="0" borderId="0" xfId="72" applyFont="1" applyAlignment="1">
      <alignment horizontal="center"/>
      <protection/>
    </xf>
    <xf numFmtId="0" fontId="32" fillId="0" borderId="0" xfId="72" applyFont="1" applyAlignment="1">
      <alignment horizontal="center"/>
      <protection/>
    </xf>
    <xf numFmtId="0" fontId="85" fillId="0" borderId="14" xfId="0" applyFont="1" applyBorder="1" applyAlignment="1">
      <alignment/>
    </xf>
    <xf numFmtId="0" fontId="85" fillId="0" borderId="15" xfId="0" applyFont="1" applyBorder="1" applyAlignment="1">
      <alignment/>
    </xf>
    <xf numFmtId="0" fontId="20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86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22" xfId="0" applyBorder="1" applyAlignment="1">
      <alignment wrapText="1"/>
    </xf>
    <xf numFmtId="0" fontId="2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Alignment="1">
      <alignment/>
    </xf>
    <xf numFmtId="0" fontId="20" fillId="0" borderId="12" xfId="0" applyFont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wrapText="1"/>
    </xf>
    <xf numFmtId="0" fontId="43" fillId="0" borderId="0" xfId="0" applyNumberFormat="1" applyFont="1" applyAlignment="1">
      <alignment horizontal="center" wrapText="1"/>
    </xf>
    <xf numFmtId="0" fontId="83" fillId="0" borderId="0" xfId="0" applyFont="1" applyAlignment="1">
      <alignment/>
    </xf>
    <xf numFmtId="49" fontId="13" fillId="39" borderId="12" xfId="66" applyNumberFormat="1" applyFont="1" applyFill="1" applyBorder="1" applyAlignment="1" applyProtection="1">
      <alignment horizontal="center" wrapText="1"/>
      <protection hidden="1"/>
    </xf>
    <xf numFmtId="49" fontId="13" fillId="39" borderId="12" xfId="66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horizontal="center" wrapText="1"/>
    </xf>
    <xf numFmtId="0" fontId="44" fillId="0" borderId="0" xfId="66" applyFont="1" applyAlignment="1">
      <alignment horizontal="center" wrapText="1"/>
      <protection/>
    </xf>
    <xf numFmtId="0" fontId="87" fillId="0" borderId="0" xfId="0" applyFont="1" applyAlignment="1">
      <alignment horizontal="center" wrapText="1"/>
    </xf>
    <xf numFmtId="0" fontId="44" fillId="0" borderId="0" xfId="66" applyFont="1" applyAlignment="1">
      <alignment vertical="center" wrapText="1"/>
      <protection/>
    </xf>
    <xf numFmtId="0" fontId="87" fillId="0" borderId="0" xfId="0" applyFont="1" applyAlignment="1">
      <alignment vertical="center" wrapText="1"/>
    </xf>
    <xf numFmtId="0" fontId="13" fillId="41" borderId="0" xfId="66" applyFont="1" applyFill="1" applyBorder="1" applyAlignment="1">
      <alignment horizontal="left"/>
      <protection/>
    </xf>
    <xf numFmtId="0" fontId="13" fillId="0" borderId="0" xfId="66" applyFont="1" applyBorder="1" applyAlignment="1">
      <alignment horizontal="left"/>
      <protection/>
    </xf>
    <xf numFmtId="0" fontId="13" fillId="0" borderId="0" xfId="66" applyFont="1" applyBorder="1" applyAlignment="1">
      <alignment wrapText="1"/>
      <protection/>
    </xf>
    <xf numFmtId="0" fontId="24" fillId="0" borderId="0" xfId="66" applyFont="1" applyBorder="1" applyAlignment="1">
      <alignment wrapText="1"/>
      <protection/>
    </xf>
    <xf numFmtId="0" fontId="24" fillId="0" borderId="0" xfId="66" applyFont="1" applyBorder="1" applyAlignment="1">
      <alignment horizontal="left"/>
      <protection/>
    </xf>
    <xf numFmtId="49" fontId="16" fillId="0" borderId="0" xfId="71" applyNumberFormat="1" applyFont="1" applyFill="1">
      <alignment/>
      <protection/>
    </xf>
    <xf numFmtId="49" fontId="16" fillId="0" borderId="0" xfId="71" applyNumberFormat="1" applyFont="1">
      <alignment/>
      <protection/>
    </xf>
    <xf numFmtId="0" fontId="13" fillId="0" borderId="0" xfId="66" applyNumberFormat="1" applyFont="1" applyFill="1" applyAlignment="1" applyProtection="1">
      <alignment horizontal="left" wrapText="1"/>
      <protection hidden="1"/>
    </xf>
    <xf numFmtId="0" fontId="24" fillId="0" borderId="0" xfId="66" applyNumberFormat="1" applyFont="1" applyFill="1" applyAlignment="1" applyProtection="1">
      <alignment horizontal="left" vertical="center" wrapText="1"/>
      <protection hidden="1"/>
    </xf>
    <xf numFmtId="0" fontId="35" fillId="0" borderId="0" xfId="71" applyFont="1" applyBorder="1" applyAlignment="1">
      <alignment vertical="center"/>
      <protection/>
    </xf>
    <xf numFmtId="0" fontId="24" fillId="0" borderId="0" xfId="66" applyNumberFormat="1" applyFont="1" applyFill="1" applyAlignment="1" applyProtection="1">
      <alignment horizontal="left" wrapText="1"/>
      <protection hidden="1"/>
    </xf>
    <xf numFmtId="49" fontId="19" fillId="0" borderId="0" xfId="71" applyNumberFormat="1" applyFont="1" applyAlignment="1">
      <alignment horizontal="left"/>
      <protection/>
    </xf>
    <xf numFmtId="0" fontId="32" fillId="0" borderId="0" xfId="72" applyFont="1" applyAlignment="1">
      <alignment horizontal="left"/>
      <protection/>
    </xf>
    <xf numFmtId="49" fontId="23" fillId="41" borderId="0" xfId="71" applyNumberFormat="1" applyFont="1" applyFill="1" applyAlignment="1">
      <alignment horizontal="center" vertical="center" wrapText="1"/>
      <protection/>
    </xf>
    <xf numFmtId="0" fontId="24" fillId="0" borderId="0" xfId="66" applyFont="1" applyBorder="1" applyAlignment="1">
      <alignment horizontal="left" wrapText="1"/>
      <protection/>
    </xf>
    <xf numFmtId="0" fontId="44" fillId="0" borderId="0" xfId="66" applyFont="1" applyBorder="1" applyAlignment="1">
      <alignment horizontal="center" vertical="center" wrapText="1"/>
      <protection/>
    </xf>
    <xf numFmtId="0" fontId="24" fillId="0" borderId="0" xfId="66" applyFont="1" applyBorder="1">
      <alignment/>
      <protection/>
    </xf>
    <xf numFmtId="0" fontId="13" fillId="41" borderId="20" xfId="0" applyFont="1" applyFill="1" applyBorder="1" applyAlignment="1">
      <alignment horizontal="left" vertic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3" xfId="70"/>
    <cellStyle name="Обычный 3 2" xfId="71"/>
    <cellStyle name="Обычный 4" xfId="72"/>
    <cellStyle name="Отдельная ячейка" xfId="73"/>
    <cellStyle name="Отдельная ячейка - константа" xfId="74"/>
    <cellStyle name="Отдельная ячейка - константа [печать]" xfId="75"/>
    <cellStyle name="Отдельная ячейка [печать]" xfId="76"/>
    <cellStyle name="Отдельная ячейка-результат" xfId="77"/>
    <cellStyle name="Отдельная ячейка-результат [печать]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ойства элементов измерения" xfId="84"/>
    <cellStyle name="Свойства элементов измерения [печать]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  <cellStyle name="Элементы осей" xfId="91"/>
    <cellStyle name="Элементы осей [печать]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30"/>
  <sheetViews>
    <sheetView zoomScalePageLayoutView="0" workbookViewId="0" topLeftCell="A10">
      <selection activeCell="D22" sqref="D22"/>
    </sheetView>
  </sheetViews>
  <sheetFormatPr defaultColWidth="9.00390625" defaultRowHeight="12.75"/>
  <cols>
    <col min="1" max="1" width="23.25390625" style="191" customWidth="1"/>
    <col min="2" max="2" width="39.625" style="191" customWidth="1"/>
    <col min="3" max="3" width="17.25390625" style="208" customWidth="1"/>
    <col min="4" max="4" width="15.375" style="208" customWidth="1"/>
    <col min="5" max="16384" width="9.125" style="191" customWidth="1"/>
  </cols>
  <sheetData>
    <row r="1" spans="3:4" s="183" customFormat="1" ht="18" customHeight="1">
      <c r="C1" s="326" t="s">
        <v>74</v>
      </c>
      <c r="D1" s="326"/>
    </row>
    <row r="2" spans="3:4" s="183" customFormat="1" ht="18" customHeight="1">
      <c r="C2" s="327" t="s">
        <v>204</v>
      </c>
      <c r="D2" s="327"/>
    </row>
    <row r="3" spans="3:4" s="183" customFormat="1" ht="18" customHeight="1">
      <c r="C3" s="327"/>
      <c r="D3" s="327"/>
    </row>
    <row r="4" spans="3:4" s="183" customFormat="1" ht="18" customHeight="1">
      <c r="C4" s="326" t="s">
        <v>241</v>
      </c>
      <c r="D4" s="326"/>
    </row>
    <row r="5" spans="3:4" s="183" customFormat="1" ht="18" customHeight="1">
      <c r="C5" s="184" t="s">
        <v>196</v>
      </c>
      <c r="D5" s="185"/>
    </row>
    <row r="6" spans="3:4" s="183" customFormat="1" ht="18" customHeight="1">
      <c r="C6" s="186"/>
      <c r="D6" s="187"/>
    </row>
    <row r="7" spans="1:6" s="189" customFormat="1" ht="23.25" customHeight="1">
      <c r="A7" s="328"/>
      <c r="B7" s="329"/>
      <c r="C7" s="329"/>
      <c r="D7" s="329"/>
      <c r="E7" s="188"/>
      <c r="F7" s="188"/>
    </row>
    <row r="8" spans="1:6" s="189" customFormat="1" ht="15.75">
      <c r="A8" s="318" t="s">
        <v>270</v>
      </c>
      <c r="B8" s="318"/>
      <c r="C8" s="319"/>
      <c r="D8" s="319"/>
      <c r="E8" s="188"/>
      <c r="F8" s="188"/>
    </row>
    <row r="9" spans="1:6" s="189" customFormat="1" ht="21" customHeight="1">
      <c r="A9" s="318" t="s">
        <v>328</v>
      </c>
      <c r="B9" s="318"/>
      <c r="C9" s="319"/>
      <c r="D9" s="319"/>
      <c r="E9" s="188"/>
      <c r="F9" s="188"/>
    </row>
    <row r="10" spans="1:6" ht="27" customHeight="1">
      <c r="A10" s="188" t="s">
        <v>159</v>
      </c>
      <c r="B10" s="188"/>
      <c r="C10" s="187"/>
      <c r="D10" s="190" t="s">
        <v>243</v>
      </c>
      <c r="E10" s="188"/>
      <c r="F10" s="188"/>
    </row>
    <row r="11" spans="1:6" s="192" customFormat="1" ht="30" customHeight="1">
      <c r="A11" s="320" t="s">
        <v>244</v>
      </c>
      <c r="B11" s="322" t="s">
        <v>245</v>
      </c>
      <c r="C11" s="324" t="s">
        <v>246</v>
      </c>
      <c r="D11" s="324" t="s">
        <v>327</v>
      </c>
      <c r="E11" s="183"/>
      <c r="F11" s="183"/>
    </row>
    <row r="12" spans="1:6" s="192" customFormat="1" ht="60.75" customHeight="1">
      <c r="A12" s="321"/>
      <c r="B12" s="323"/>
      <c r="C12" s="325"/>
      <c r="D12" s="325"/>
      <c r="E12" s="183"/>
      <c r="F12" s="183"/>
    </row>
    <row r="13" spans="1:6" s="192" customFormat="1" ht="17.25" customHeight="1">
      <c r="A13" s="193">
        <v>1</v>
      </c>
      <c r="B13" s="193">
        <v>2</v>
      </c>
      <c r="C13" s="194">
        <v>3</v>
      </c>
      <c r="D13" s="195">
        <v>4</v>
      </c>
      <c r="E13" s="183"/>
      <c r="F13" s="183"/>
    </row>
    <row r="14" spans="1:6" s="192" customFormat="1" ht="48" customHeight="1">
      <c r="A14" s="196" t="s">
        <v>247</v>
      </c>
      <c r="B14" s="197" t="s">
        <v>248</v>
      </c>
      <c r="C14" s="198">
        <f>C15+C16</f>
        <v>-1900</v>
      </c>
      <c r="D14" s="198">
        <f>D15+D16</f>
        <v>-1900</v>
      </c>
      <c r="E14" s="183"/>
      <c r="F14" s="183"/>
    </row>
    <row r="15" spans="1:6" s="192" customFormat="1" ht="51">
      <c r="A15" s="199" t="s">
        <v>112</v>
      </c>
      <c r="B15" s="200" t="s">
        <v>114</v>
      </c>
      <c r="C15" s="201">
        <v>0</v>
      </c>
      <c r="D15" s="202">
        <v>0</v>
      </c>
      <c r="E15" s="183"/>
      <c r="F15" s="183"/>
    </row>
    <row r="16" spans="1:6" s="192" customFormat="1" ht="51">
      <c r="A16" s="199" t="s">
        <v>113</v>
      </c>
      <c r="B16" s="200" t="s">
        <v>115</v>
      </c>
      <c r="C16" s="201">
        <v>-1900</v>
      </c>
      <c r="D16" s="211">
        <v>-1900</v>
      </c>
      <c r="E16" s="183"/>
      <c r="F16" s="183"/>
    </row>
    <row r="17" spans="1:6" s="192" customFormat="1" ht="25.5">
      <c r="A17" s="203" t="s">
        <v>249</v>
      </c>
      <c r="B17" s="204" t="s">
        <v>250</v>
      </c>
      <c r="C17" s="205">
        <f>C21+C25</f>
        <v>227.2</v>
      </c>
      <c r="D17" s="205">
        <f>D21+D25</f>
        <v>117.39999999999418</v>
      </c>
      <c r="E17" s="183"/>
      <c r="F17" s="183"/>
    </row>
    <row r="18" spans="1:6" s="192" customFormat="1" ht="32.25" customHeight="1">
      <c r="A18" s="199" t="s">
        <v>251</v>
      </c>
      <c r="B18" s="206" t="s">
        <v>252</v>
      </c>
      <c r="C18" s="202">
        <f>C21</f>
        <v>0</v>
      </c>
      <c r="D18" s="202">
        <f>D21</f>
        <v>-103778.6</v>
      </c>
      <c r="E18" s="183"/>
      <c r="F18" s="183"/>
    </row>
    <row r="19" spans="1:6" s="192" customFormat="1" ht="25.5">
      <c r="A19" s="199" t="s">
        <v>253</v>
      </c>
      <c r="B19" s="206" t="s">
        <v>49</v>
      </c>
      <c r="C19" s="202">
        <f>C21</f>
        <v>0</v>
      </c>
      <c r="D19" s="202">
        <f>D21</f>
        <v>-103778.6</v>
      </c>
      <c r="E19" s="183"/>
      <c r="F19" s="183"/>
    </row>
    <row r="20" spans="1:6" s="192" customFormat="1" ht="25.5">
      <c r="A20" s="199" t="s">
        <v>254</v>
      </c>
      <c r="B20" s="206" t="s">
        <v>255</v>
      </c>
      <c r="C20" s="202">
        <f>C21</f>
        <v>0</v>
      </c>
      <c r="D20" s="202">
        <f>D21</f>
        <v>-103778.6</v>
      </c>
      <c r="E20" s="183"/>
      <c r="F20" s="183"/>
    </row>
    <row r="21" spans="1:6" s="192" customFormat="1" ht="25.5">
      <c r="A21" s="199" t="s">
        <v>256</v>
      </c>
      <c r="B21" s="206" t="s">
        <v>257</v>
      </c>
      <c r="C21" s="202">
        <v>0</v>
      </c>
      <c r="D21" s="210">
        <v>-103778.6</v>
      </c>
      <c r="E21" s="183"/>
      <c r="F21" s="183"/>
    </row>
    <row r="22" spans="1:6" s="192" customFormat="1" ht="12.75">
      <c r="A22" s="199" t="s">
        <v>258</v>
      </c>
      <c r="B22" s="206" t="s">
        <v>259</v>
      </c>
      <c r="C22" s="202">
        <f>C25</f>
        <v>227.2</v>
      </c>
      <c r="D22" s="202">
        <f>D25</f>
        <v>103896</v>
      </c>
      <c r="E22" s="183"/>
      <c r="F22" s="183"/>
    </row>
    <row r="23" spans="1:6" s="192" customFormat="1" ht="25.5">
      <c r="A23" s="199" t="s">
        <v>260</v>
      </c>
      <c r="B23" s="206" t="s">
        <v>55</v>
      </c>
      <c r="C23" s="202">
        <f>C25</f>
        <v>227.2</v>
      </c>
      <c r="D23" s="202">
        <f>D25</f>
        <v>103896</v>
      </c>
      <c r="E23" s="183"/>
      <c r="F23" s="183"/>
    </row>
    <row r="24" spans="1:6" s="192" customFormat="1" ht="25.5">
      <c r="A24" s="199" t="s">
        <v>261</v>
      </c>
      <c r="B24" s="206" t="s">
        <v>262</v>
      </c>
      <c r="C24" s="202">
        <f>C25</f>
        <v>227.2</v>
      </c>
      <c r="D24" s="202">
        <f>D25</f>
        <v>103896</v>
      </c>
      <c r="E24" s="183"/>
      <c r="F24" s="183"/>
    </row>
    <row r="25" spans="1:6" s="192" customFormat="1" ht="25.5">
      <c r="A25" s="199" t="s">
        <v>263</v>
      </c>
      <c r="B25" s="206" t="s">
        <v>264</v>
      </c>
      <c r="C25" s="202">
        <v>227.2</v>
      </c>
      <c r="D25" s="209">
        <v>103896</v>
      </c>
      <c r="E25" s="183"/>
      <c r="F25" s="183"/>
    </row>
    <row r="26" spans="1:6" s="192" customFormat="1" ht="12.75">
      <c r="A26" s="199"/>
      <c r="B26" s="200"/>
      <c r="C26" s="201"/>
      <c r="D26" s="202"/>
      <c r="E26" s="183"/>
      <c r="F26" s="183"/>
    </row>
    <row r="27" spans="1:6" s="192" customFormat="1" ht="12.75">
      <c r="A27" s="199"/>
      <c r="B27" s="200"/>
      <c r="C27" s="201"/>
      <c r="D27" s="202"/>
      <c r="E27" s="183"/>
      <c r="F27" s="183"/>
    </row>
    <row r="28" spans="1:6" s="192" customFormat="1" ht="12.75">
      <c r="A28" s="203" t="s">
        <v>265</v>
      </c>
      <c r="B28" s="203"/>
      <c r="C28" s="205">
        <f>C14+C17</f>
        <v>-1672.8</v>
      </c>
      <c r="D28" s="205">
        <f>D14+D17</f>
        <v>-1782.6000000000058</v>
      </c>
      <c r="E28" s="183"/>
      <c r="F28" s="183"/>
    </row>
    <row r="29" spans="1:6" s="192" customFormat="1" ht="12.75">
      <c r="A29" s="183"/>
      <c r="B29" s="183"/>
      <c r="C29" s="185"/>
      <c r="D29" s="185"/>
      <c r="E29" s="183"/>
      <c r="F29" s="183"/>
    </row>
    <row r="30" spans="3:4" s="192" customFormat="1" ht="12.75">
      <c r="C30" s="207"/>
      <c r="D30" s="207"/>
    </row>
  </sheetData>
  <sheetProtection/>
  <mergeCells count="11">
    <mergeCell ref="A8:D8"/>
    <mergeCell ref="A9:D9"/>
    <mergeCell ref="A11:A12"/>
    <mergeCell ref="B11:B12"/>
    <mergeCell ref="C11:C12"/>
    <mergeCell ref="D11:D12"/>
    <mergeCell ref="C1:D1"/>
    <mergeCell ref="C2:D2"/>
    <mergeCell ref="C3:D3"/>
    <mergeCell ref="C4:D4"/>
    <mergeCell ref="A7:D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26"/>
  <sheetViews>
    <sheetView zoomScaleSheetLayoutView="100" zoomScalePageLayoutView="0" workbookViewId="0" topLeftCell="A4">
      <selection activeCell="E16" sqref="E16"/>
    </sheetView>
  </sheetViews>
  <sheetFormatPr defaultColWidth="9.00390625" defaultRowHeight="12.75"/>
  <cols>
    <col min="1" max="1" width="26.75390625" style="0" customWidth="1"/>
    <col min="2" max="2" width="8.375" style="0" customWidth="1"/>
    <col min="3" max="3" width="21.875" style="0" customWidth="1"/>
    <col min="4" max="4" width="13.875" style="0" customWidth="1"/>
    <col min="5" max="5" width="16.375" style="0" customWidth="1"/>
  </cols>
  <sheetData>
    <row r="1" spans="4:6" ht="12.75">
      <c r="D1" s="340" t="s">
        <v>145</v>
      </c>
      <c r="E1" s="341"/>
      <c r="F1" s="341"/>
    </row>
    <row r="2" spans="4:6" ht="12.75">
      <c r="D2" s="340" t="s">
        <v>204</v>
      </c>
      <c r="E2" s="341"/>
      <c r="F2" s="341"/>
    </row>
    <row r="3" spans="4:6" ht="12.75">
      <c r="D3" s="340"/>
      <c r="E3" s="341"/>
      <c r="F3" s="341"/>
    </row>
    <row r="4" spans="4:6" ht="12.75">
      <c r="D4" s="340" t="s">
        <v>118</v>
      </c>
      <c r="E4" s="341"/>
      <c r="F4" s="341"/>
    </row>
    <row r="5" spans="4:6" ht="12.75">
      <c r="D5" s="340" t="s">
        <v>196</v>
      </c>
      <c r="E5" s="341"/>
      <c r="F5" s="341"/>
    </row>
    <row r="7" spans="1:6" ht="19.5" customHeight="1">
      <c r="A7" s="338" t="s">
        <v>146</v>
      </c>
      <c r="B7" s="338"/>
      <c r="C7" s="339"/>
      <c r="D7" s="339"/>
      <c r="E7" s="339"/>
      <c r="F7" s="1"/>
    </row>
    <row r="8" spans="1:6" ht="12.75" customHeight="1">
      <c r="A8" s="336" t="s">
        <v>147</v>
      </c>
      <c r="B8" s="336"/>
      <c r="C8" s="337"/>
      <c r="D8" s="337"/>
      <c r="E8" s="337"/>
      <c r="F8" s="1"/>
    </row>
    <row r="9" spans="1:6" ht="17.25" customHeight="1">
      <c r="A9" s="336" t="s">
        <v>195</v>
      </c>
      <c r="B9" s="336"/>
      <c r="C9" s="337"/>
      <c r="D9" s="337"/>
      <c r="E9" s="337"/>
      <c r="F9" s="1"/>
    </row>
    <row r="10" spans="1:6" ht="16.5" customHeight="1">
      <c r="A10" s="336" t="s">
        <v>228</v>
      </c>
      <c r="B10" s="336"/>
      <c r="C10" s="337"/>
      <c r="D10" s="337"/>
      <c r="E10" s="337"/>
      <c r="F10" s="94"/>
    </row>
    <row r="11" ht="13.5" customHeight="1">
      <c r="E11" s="11" t="s">
        <v>41</v>
      </c>
    </row>
    <row r="12" spans="1:5" ht="18" customHeight="1">
      <c r="A12" s="334" t="s">
        <v>193</v>
      </c>
      <c r="B12" s="330" t="s">
        <v>187</v>
      </c>
      <c r="C12" s="331"/>
      <c r="D12" s="332" t="s">
        <v>189</v>
      </c>
      <c r="E12" s="332" t="s">
        <v>190</v>
      </c>
    </row>
    <row r="13" spans="1:6" ht="108.75" customHeight="1">
      <c r="A13" s="335"/>
      <c r="B13" s="5" t="s">
        <v>188</v>
      </c>
      <c r="C13" s="5" t="s">
        <v>194</v>
      </c>
      <c r="D13" s="333"/>
      <c r="E13" s="333"/>
      <c r="F13" s="10"/>
    </row>
    <row r="14" spans="1:6" ht="20.25" customHeight="1">
      <c r="A14" s="5" t="s">
        <v>133</v>
      </c>
      <c r="B14" s="5"/>
      <c r="C14" s="5" t="s">
        <v>132</v>
      </c>
      <c r="D14" s="162">
        <f>D17+D18</f>
        <v>-542.9000000000015</v>
      </c>
      <c r="E14" s="162">
        <f>E17+E18</f>
        <v>-1096</v>
      </c>
      <c r="F14" s="10"/>
    </row>
    <row r="15" spans="1:6" ht="76.5">
      <c r="A15" s="81" t="s">
        <v>114</v>
      </c>
      <c r="B15" s="81">
        <v>156</v>
      </c>
      <c r="C15" s="81" t="s">
        <v>191</v>
      </c>
      <c r="D15" s="163">
        <v>1000</v>
      </c>
      <c r="E15" s="163">
        <v>1000</v>
      </c>
      <c r="F15" s="10"/>
    </row>
    <row r="16" spans="1:6" ht="65.25" customHeight="1">
      <c r="A16" s="81" t="s">
        <v>115</v>
      </c>
      <c r="B16" s="81">
        <v>156</v>
      </c>
      <c r="C16" s="81" t="s">
        <v>192</v>
      </c>
      <c r="D16" s="164">
        <v>-2030</v>
      </c>
      <c r="E16" s="164">
        <v>-2030</v>
      </c>
      <c r="F16" s="10"/>
    </row>
    <row r="17" spans="1:6" ht="18" customHeight="1">
      <c r="A17" s="81" t="s">
        <v>116</v>
      </c>
      <c r="B17" s="81"/>
      <c r="C17" s="5"/>
      <c r="D17" s="164">
        <f>D16+D15</f>
        <v>-1030</v>
      </c>
      <c r="E17" s="164">
        <f>E16+E15</f>
        <v>-1030</v>
      </c>
      <c r="F17" s="10"/>
    </row>
    <row r="18" spans="1:6" ht="38.25">
      <c r="A18" s="82" t="s">
        <v>43</v>
      </c>
      <c r="B18" s="81">
        <v>156</v>
      </c>
      <c r="C18" s="81" t="s">
        <v>44</v>
      </c>
      <c r="D18" s="164">
        <f>D19</f>
        <v>487.09999999999854</v>
      </c>
      <c r="E18" s="163">
        <f>E19</f>
        <v>-66</v>
      </c>
      <c r="F18" s="10"/>
    </row>
    <row r="19" spans="1:6" ht="36" customHeight="1">
      <c r="A19" s="82" t="s">
        <v>45</v>
      </c>
      <c r="B19" s="81">
        <v>156</v>
      </c>
      <c r="C19" s="81" t="s">
        <v>46</v>
      </c>
      <c r="D19" s="164">
        <f>D20+D23</f>
        <v>487.09999999999854</v>
      </c>
      <c r="E19" s="163">
        <f>E20+E23</f>
        <v>-66</v>
      </c>
      <c r="F19" s="10"/>
    </row>
    <row r="20" spans="1:6" ht="29.25" customHeight="1">
      <c r="A20" s="82" t="s">
        <v>47</v>
      </c>
      <c r="B20" s="81">
        <v>156</v>
      </c>
      <c r="C20" s="81" t="s">
        <v>48</v>
      </c>
      <c r="D20" s="165">
        <v>-45984.4</v>
      </c>
      <c r="E20" s="165">
        <v>-45956.7</v>
      </c>
      <c r="F20" s="10"/>
    </row>
    <row r="21" spans="1:6" ht="41.25" customHeight="1">
      <c r="A21" s="82" t="s">
        <v>49</v>
      </c>
      <c r="B21" s="81">
        <v>156</v>
      </c>
      <c r="C21" s="81" t="s">
        <v>50</v>
      </c>
      <c r="D21" s="164">
        <f>D20</f>
        <v>-45984.4</v>
      </c>
      <c r="E21" s="163">
        <f>E20</f>
        <v>-45956.7</v>
      </c>
      <c r="F21" s="10"/>
    </row>
    <row r="22" spans="1:6" ht="25.5">
      <c r="A22" s="82" t="s">
        <v>51</v>
      </c>
      <c r="B22" s="81">
        <v>156</v>
      </c>
      <c r="C22" s="81" t="s">
        <v>52</v>
      </c>
      <c r="D22" s="164">
        <f>D20</f>
        <v>-45984.4</v>
      </c>
      <c r="E22" s="163">
        <f>E20</f>
        <v>-45956.7</v>
      </c>
      <c r="F22" s="10"/>
    </row>
    <row r="23" spans="1:6" ht="25.5">
      <c r="A23" s="82" t="s">
        <v>53</v>
      </c>
      <c r="B23" s="81">
        <v>156</v>
      </c>
      <c r="C23" s="81" t="s">
        <v>54</v>
      </c>
      <c r="D23" s="166">
        <v>46471.5</v>
      </c>
      <c r="E23" s="166">
        <v>45890.7</v>
      </c>
      <c r="F23" s="10"/>
    </row>
    <row r="24" spans="1:6" ht="25.5">
      <c r="A24" s="82" t="s">
        <v>55</v>
      </c>
      <c r="B24" s="81">
        <v>156</v>
      </c>
      <c r="C24" s="81" t="s">
        <v>56</v>
      </c>
      <c r="D24" s="164">
        <f aca="true" t="shared" si="0" ref="D24:E26">D23</f>
        <v>46471.5</v>
      </c>
      <c r="E24" s="163">
        <f t="shared" si="0"/>
        <v>45890.7</v>
      </c>
      <c r="F24" s="10"/>
    </row>
    <row r="25" spans="1:6" ht="25.5">
      <c r="A25" s="82" t="s">
        <v>57</v>
      </c>
      <c r="B25" s="81">
        <v>156</v>
      </c>
      <c r="C25" s="81" t="s">
        <v>58</v>
      </c>
      <c r="D25" s="164">
        <f t="shared" si="0"/>
        <v>46471.5</v>
      </c>
      <c r="E25" s="163">
        <f t="shared" si="0"/>
        <v>45890.7</v>
      </c>
      <c r="F25" s="10"/>
    </row>
    <row r="26" spans="1:6" ht="38.25">
      <c r="A26" s="82" t="s">
        <v>59</v>
      </c>
      <c r="B26" s="81">
        <v>156</v>
      </c>
      <c r="C26" s="81" t="s">
        <v>60</v>
      </c>
      <c r="D26" s="164">
        <f t="shared" si="0"/>
        <v>46471.5</v>
      </c>
      <c r="E26" s="163">
        <f t="shared" si="0"/>
        <v>45890.7</v>
      </c>
      <c r="F26" s="10"/>
    </row>
  </sheetData>
  <sheetProtection/>
  <mergeCells count="13">
    <mergeCell ref="A7:E7"/>
    <mergeCell ref="D1:F1"/>
    <mergeCell ref="D2:F2"/>
    <mergeCell ref="D3:F3"/>
    <mergeCell ref="D4:F4"/>
    <mergeCell ref="D5:F5"/>
    <mergeCell ref="B12:C12"/>
    <mergeCell ref="D12:D13"/>
    <mergeCell ref="E12:E13"/>
    <mergeCell ref="A12:A13"/>
    <mergeCell ref="A10:E10"/>
    <mergeCell ref="A8:E8"/>
    <mergeCell ref="A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E26"/>
  <sheetViews>
    <sheetView zoomScaleSheetLayoutView="100" zoomScalePageLayoutView="0" workbookViewId="0" topLeftCell="A10">
      <selection activeCell="A10" sqref="A10:D10"/>
    </sheetView>
  </sheetViews>
  <sheetFormatPr defaultColWidth="9.00390625" defaultRowHeight="12.75"/>
  <cols>
    <col min="1" max="1" width="30.00390625" style="0" customWidth="1"/>
    <col min="2" max="2" width="24.125" style="0" customWidth="1"/>
    <col min="3" max="3" width="13.875" style="0" customWidth="1"/>
    <col min="4" max="4" width="20.00390625" style="0" customWidth="1"/>
  </cols>
  <sheetData>
    <row r="1" spans="3:5" ht="12.75">
      <c r="C1" s="340" t="s">
        <v>145</v>
      </c>
      <c r="D1" s="341"/>
      <c r="E1" s="341"/>
    </row>
    <row r="2" spans="3:5" ht="12.75">
      <c r="C2" s="340" t="s">
        <v>204</v>
      </c>
      <c r="D2" s="341"/>
      <c r="E2" s="341"/>
    </row>
    <row r="3" spans="3:5" ht="12.75">
      <c r="C3" s="340"/>
      <c r="D3" s="341"/>
      <c r="E3" s="341"/>
    </row>
    <row r="4" spans="3:5" ht="12.75">
      <c r="C4" s="340" t="s">
        <v>118</v>
      </c>
      <c r="D4" s="341"/>
      <c r="E4" s="341"/>
    </row>
    <row r="5" spans="3:5" ht="12.75">
      <c r="C5" s="340" t="s">
        <v>197</v>
      </c>
      <c r="D5" s="341"/>
      <c r="E5" s="341"/>
    </row>
    <row r="7" spans="1:5" ht="19.5" customHeight="1">
      <c r="A7" s="338" t="s">
        <v>146</v>
      </c>
      <c r="B7" s="339"/>
      <c r="C7" s="339"/>
      <c r="D7" s="339"/>
      <c r="E7" s="99"/>
    </row>
    <row r="8" spans="1:5" ht="12.75" customHeight="1">
      <c r="A8" s="336" t="s">
        <v>147</v>
      </c>
      <c r="B8" s="337"/>
      <c r="C8" s="337"/>
      <c r="D8" s="337"/>
      <c r="E8" s="99"/>
    </row>
    <row r="9" spans="1:5" ht="17.25" customHeight="1">
      <c r="A9" s="336" t="s">
        <v>198</v>
      </c>
      <c r="B9" s="337"/>
      <c r="C9" s="337"/>
      <c r="D9" s="337"/>
      <c r="E9" s="99"/>
    </row>
    <row r="10" spans="1:5" ht="42" customHeight="1">
      <c r="A10" s="336" t="s">
        <v>229</v>
      </c>
      <c r="B10" s="337"/>
      <c r="C10" s="337"/>
      <c r="D10" s="337"/>
      <c r="E10" s="99"/>
    </row>
    <row r="11" ht="12" customHeight="1">
      <c r="D11" s="11" t="s">
        <v>41</v>
      </c>
    </row>
    <row r="12" spans="1:4" ht="23.25" customHeight="1">
      <c r="A12" s="332" t="s">
        <v>199</v>
      </c>
      <c r="B12" s="111" t="s">
        <v>187</v>
      </c>
      <c r="C12" s="332" t="s">
        <v>189</v>
      </c>
      <c r="D12" s="332" t="s">
        <v>190</v>
      </c>
    </row>
    <row r="13" spans="1:5" ht="90" customHeight="1">
      <c r="A13" s="333"/>
      <c r="B13" s="5" t="s">
        <v>194</v>
      </c>
      <c r="C13" s="342"/>
      <c r="D13" s="333"/>
      <c r="E13" s="10"/>
    </row>
    <row r="14" spans="1:5" ht="18.75" customHeight="1">
      <c r="A14" s="5" t="s">
        <v>133</v>
      </c>
      <c r="B14" s="5" t="s">
        <v>132</v>
      </c>
      <c r="C14" s="162">
        <f>C17+C18</f>
        <v>-542.9000000000015</v>
      </c>
      <c r="D14" s="162">
        <f>D17+D18</f>
        <v>-1096</v>
      </c>
      <c r="E14" s="10"/>
    </row>
    <row r="15" spans="1:5" ht="63.75">
      <c r="A15" s="81" t="s">
        <v>114</v>
      </c>
      <c r="B15" s="81" t="s">
        <v>112</v>
      </c>
      <c r="C15" s="163">
        <v>1000</v>
      </c>
      <c r="D15" s="163">
        <v>1000</v>
      </c>
      <c r="E15" s="10"/>
    </row>
    <row r="16" spans="1:5" ht="65.25" customHeight="1">
      <c r="A16" s="81" t="s">
        <v>115</v>
      </c>
      <c r="B16" s="81" t="s">
        <v>113</v>
      </c>
      <c r="C16" s="164">
        <v>-2030</v>
      </c>
      <c r="D16" s="164">
        <v>-2030</v>
      </c>
      <c r="E16" s="10"/>
    </row>
    <row r="17" spans="1:5" ht="16.5" customHeight="1">
      <c r="A17" s="81" t="s">
        <v>116</v>
      </c>
      <c r="B17" s="5"/>
      <c r="C17" s="164">
        <f>C16+C15</f>
        <v>-1030</v>
      </c>
      <c r="D17" s="164">
        <f>D16+D15</f>
        <v>-1030</v>
      </c>
      <c r="E17" s="10"/>
    </row>
    <row r="18" spans="1:5" ht="38.25">
      <c r="A18" s="82" t="s">
        <v>43</v>
      </c>
      <c r="B18" s="81" t="s">
        <v>44</v>
      </c>
      <c r="C18" s="164">
        <f>C19</f>
        <v>487.09999999999854</v>
      </c>
      <c r="D18" s="163">
        <f>D19</f>
        <v>-66</v>
      </c>
      <c r="E18" s="10"/>
    </row>
    <row r="19" spans="1:5" ht="33.75" customHeight="1">
      <c r="A19" s="82" t="s">
        <v>45</v>
      </c>
      <c r="B19" s="81" t="s">
        <v>46</v>
      </c>
      <c r="C19" s="164">
        <f>C20+C23</f>
        <v>487.09999999999854</v>
      </c>
      <c r="D19" s="163">
        <f>D20+D23</f>
        <v>-66</v>
      </c>
      <c r="E19" s="10"/>
    </row>
    <row r="20" spans="1:5" ht="27" customHeight="1">
      <c r="A20" s="82" t="s">
        <v>47</v>
      </c>
      <c r="B20" s="81" t="s">
        <v>48</v>
      </c>
      <c r="C20" s="165">
        <v>-45984.4</v>
      </c>
      <c r="D20" s="165">
        <v>-45956.7</v>
      </c>
      <c r="E20" s="10"/>
    </row>
    <row r="21" spans="1:5" ht="27.75" customHeight="1">
      <c r="A21" s="82" t="s">
        <v>49</v>
      </c>
      <c r="B21" s="81" t="s">
        <v>50</v>
      </c>
      <c r="C21" s="164">
        <f>C20</f>
        <v>-45984.4</v>
      </c>
      <c r="D21" s="163">
        <f>D20</f>
        <v>-45956.7</v>
      </c>
      <c r="E21" s="10"/>
    </row>
    <row r="22" spans="1:5" ht="25.5">
      <c r="A22" s="82" t="s">
        <v>51</v>
      </c>
      <c r="B22" s="81" t="s">
        <v>52</v>
      </c>
      <c r="C22" s="164">
        <f>C20</f>
        <v>-45984.4</v>
      </c>
      <c r="D22" s="163">
        <f>D20</f>
        <v>-45956.7</v>
      </c>
      <c r="E22" s="10"/>
    </row>
    <row r="23" spans="1:5" ht="25.5">
      <c r="A23" s="82" t="s">
        <v>53</v>
      </c>
      <c r="B23" s="81" t="s">
        <v>54</v>
      </c>
      <c r="C23" s="166">
        <v>46471.5</v>
      </c>
      <c r="D23" s="166">
        <v>45890.7</v>
      </c>
      <c r="E23" s="10"/>
    </row>
    <row r="24" spans="1:5" ht="25.5">
      <c r="A24" s="82" t="s">
        <v>55</v>
      </c>
      <c r="B24" s="81" t="s">
        <v>56</v>
      </c>
      <c r="C24" s="164">
        <f aca="true" t="shared" si="0" ref="C24:D26">C23</f>
        <v>46471.5</v>
      </c>
      <c r="D24" s="163">
        <f t="shared" si="0"/>
        <v>45890.7</v>
      </c>
      <c r="E24" s="10"/>
    </row>
    <row r="25" spans="1:5" ht="25.5">
      <c r="A25" s="82" t="s">
        <v>57</v>
      </c>
      <c r="B25" s="81" t="s">
        <v>58</v>
      </c>
      <c r="C25" s="164">
        <f t="shared" si="0"/>
        <v>46471.5</v>
      </c>
      <c r="D25" s="163">
        <f t="shared" si="0"/>
        <v>45890.7</v>
      </c>
      <c r="E25" s="10"/>
    </row>
    <row r="26" spans="1:5" ht="38.25">
      <c r="A26" s="82" t="s">
        <v>59</v>
      </c>
      <c r="B26" s="81" t="s">
        <v>60</v>
      </c>
      <c r="C26" s="164">
        <f t="shared" si="0"/>
        <v>46471.5</v>
      </c>
      <c r="D26" s="163">
        <f t="shared" si="0"/>
        <v>45890.7</v>
      </c>
      <c r="E26" s="10"/>
    </row>
  </sheetData>
  <sheetProtection/>
  <mergeCells count="12">
    <mergeCell ref="C1:E1"/>
    <mergeCell ref="C2:E2"/>
    <mergeCell ref="C3:E3"/>
    <mergeCell ref="C4:E4"/>
    <mergeCell ref="C5:E5"/>
    <mergeCell ref="A7:D7"/>
    <mergeCell ref="A12:A13"/>
    <mergeCell ref="D12:D13"/>
    <mergeCell ref="C12:C13"/>
    <mergeCell ref="A8:D8"/>
    <mergeCell ref="A9:D9"/>
    <mergeCell ref="A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66"/>
  <sheetViews>
    <sheetView tabSelected="1" zoomScaleSheetLayoutView="100" zoomScalePageLayoutView="0" workbookViewId="0" topLeftCell="A47">
      <selection activeCell="B51" sqref="B51"/>
    </sheetView>
  </sheetViews>
  <sheetFormatPr defaultColWidth="9.00390625" defaultRowHeight="12.75"/>
  <cols>
    <col min="1" max="1" width="24.25390625" style="3" customWidth="1"/>
    <col min="2" max="2" width="41.75390625" style="3" customWidth="1"/>
    <col min="3" max="3" width="13.00390625" style="3" customWidth="1"/>
    <col min="4" max="4" width="13.125" style="3" customWidth="1"/>
    <col min="5" max="5" width="14.00390625" style="3" hidden="1" customWidth="1"/>
    <col min="6" max="7" width="9.125" style="2" customWidth="1"/>
  </cols>
  <sheetData>
    <row r="1" spans="2:5" ht="15.75">
      <c r="B1" s="345" t="s">
        <v>76</v>
      </c>
      <c r="C1" s="346"/>
      <c r="D1" s="346"/>
      <c r="E1" s="346"/>
    </row>
    <row r="2" spans="2:5" ht="15.75" customHeight="1">
      <c r="B2" s="340" t="s">
        <v>142</v>
      </c>
      <c r="C2" s="346"/>
      <c r="D2" s="346"/>
      <c r="E2" s="346"/>
    </row>
    <row r="3" spans="2:5" ht="15.75">
      <c r="B3" s="340" t="s">
        <v>143</v>
      </c>
      <c r="C3" s="346"/>
      <c r="D3" s="346"/>
      <c r="E3" s="346"/>
    </row>
    <row r="4" spans="2:5" ht="15.75" customHeight="1">
      <c r="B4" s="345" t="s">
        <v>77</v>
      </c>
      <c r="C4" s="346"/>
      <c r="D4" s="346"/>
      <c r="E4" s="346"/>
    </row>
    <row r="5" spans="2:5" ht="15.75" customHeight="1">
      <c r="B5" s="340" t="s">
        <v>266</v>
      </c>
      <c r="C5" s="346"/>
      <c r="D5" s="346"/>
      <c r="E5" s="346"/>
    </row>
    <row r="6" spans="3:5" ht="8.25" customHeight="1">
      <c r="C6" s="6"/>
      <c r="D6" s="7"/>
      <c r="E6" s="7"/>
    </row>
    <row r="7" spans="1:5" ht="15.75">
      <c r="A7" s="343" t="s">
        <v>144</v>
      </c>
      <c r="B7" s="344"/>
      <c r="C7" s="344"/>
      <c r="D7" s="344"/>
      <c r="E7" s="344"/>
    </row>
    <row r="8" spans="1:8" ht="59.25" customHeight="1">
      <c r="A8" s="353" t="s">
        <v>356</v>
      </c>
      <c r="B8" s="354"/>
      <c r="C8" s="354"/>
      <c r="D8" s="354"/>
      <c r="E8" s="354"/>
      <c r="H8" s="112"/>
    </row>
    <row r="9" ht="17.25" customHeight="1">
      <c r="D9" s="23" t="s">
        <v>73</v>
      </c>
    </row>
    <row r="10" spans="1:5" ht="2.25" customHeight="1">
      <c r="A10" s="347" t="s">
        <v>187</v>
      </c>
      <c r="B10" s="332" t="s">
        <v>12</v>
      </c>
      <c r="C10" s="347" t="s">
        <v>189</v>
      </c>
      <c r="D10" s="332" t="s">
        <v>200</v>
      </c>
      <c r="E10" s="348" t="s">
        <v>63</v>
      </c>
    </row>
    <row r="11" spans="1:5" ht="7.5" customHeight="1">
      <c r="A11" s="347"/>
      <c r="B11" s="349"/>
      <c r="C11" s="347"/>
      <c r="D11" s="351"/>
      <c r="E11" s="348"/>
    </row>
    <row r="12" spans="1:5" ht="16.5" customHeight="1">
      <c r="A12" s="347"/>
      <c r="B12" s="350"/>
      <c r="C12" s="347"/>
      <c r="D12" s="352"/>
      <c r="E12" s="348"/>
    </row>
    <row r="13" spans="1:5" ht="15.75" customHeight="1">
      <c r="A13" s="8"/>
      <c r="B13" s="21" t="s">
        <v>0</v>
      </c>
      <c r="C13" s="87">
        <f>C14+C48</f>
        <v>104539.00000000001</v>
      </c>
      <c r="D13" s="87">
        <f>D14+D48</f>
        <v>102450.4</v>
      </c>
      <c r="E13" s="27">
        <f>D13/C13*100</f>
        <v>98.00208534613874</v>
      </c>
    </row>
    <row r="14" spans="1:5" ht="15.75">
      <c r="A14" s="5" t="s">
        <v>1</v>
      </c>
      <c r="B14" s="16" t="s">
        <v>2</v>
      </c>
      <c r="C14" s="88">
        <f>C15+C21+C23+C25+C30+C36+C38+C41+C45</f>
        <v>26744.000000000004</v>
      </c>
      <c r="D14" s="88">
        <f>D15+D21+D23+D25+D30+D36+D38+D41+D45</f>
        <v>26955.000000000004</v>
      </c>
      <c r="E14" s="28">
        <f>D14/C14*100</f>
        <v>100.78896201017051</v>
      </c>
    </row>
    <row r="15" spans="1:7" s="4" customFormat="1" ht="19.5" customHeight="1">
      <c r="A15" s="12" t="s">
        <v>3</v>
      </c>
      <c r="B15" s="17" t="s">
        <v>4</v>
      </c>
      <c r="C15" s="88">
        <f>C16</f>
        <v>13948</v>
      </c>
      <c r="D15" s="88">
        <f>D16</f>
        <v>14174.5</v>
      </c>
      <c r="E15" s="28">
        <f>D15/C15*100</f>
        <v>101.62388872956696</v>
      </c>
      <c r="F15" s="13"/>
      <c r="G15" s="13"/>
    </row>
    <row r="16" spans="1:7" ht="17.25" customHeight="1">
      <c r="A16" s="9" t="s">
        <v>82</v>
      </c>
      <c r="B16" s="18" t="s">
        <v>5</v>
      </c>
      <c r="C16" s="89">
        <f>C18+C19+C20</f>
        <v>13948</v>
      </c>
      <c r="D16" s="89">
        <f>D18+D19+D20</f>
        <v>14174.5</v>
      </c>
      <c r="E16" s="29">
        <f>D16/C16*100</f>
        <v>101.62388872956696</v>
      </c>
      <c r="F16" s="14"/>
      <c r="G16" s="14"/>
    </row>
    <row r="17" spans="1:7" ht="13.5" customHeight="1">
      <c r="A17" s="95"/>
      <c r="B17" s="96" t="s">
        <v>135</v>
      </c>
      <c r="C17" s="98"/>
      <c r="D17" s="90"/>
      <c r="E17" s="29"/>
      <c r="F17" s="14"/>
      <c r="G17" s="14"/>
    </row>
    <row r="18" spans="1:7" ht="66" customHeight="1">
      <c r="A18" s="95" t="s">
        <v>139</v>
      </c>
      <c r="B18" s="96" t="s">
        <v>136</v>
      </c>
      <c r="C18" s="97">
        <v>13793</v>
      </c>
      <c r="D18" s="90">
        <v>14021.6</v>
      </c>
      <c r="E18" s="29"/>
      <c r="F18" s="14"/>
      <c r="G18" s="14"/>
    </row>
    <row r="19" spans="1:7" ht="87.75" customHeight="1">
      <c r="A19" s="95" t="s">
        <v>140</v>
      </c>
      <c r="B19" s="96" t="s">
        <v>137</v>
      </c>
      <c r="C19" s="97">
        <v>45</v>
      </c>
      <c r="D19" s="90">
        <v>44.3</v>
      </c>
      <c r="E19" s="29"/>
      <c r="F19" s="14"/>
      <c r="G19" s="14"/>
    </row>
    <row r="20" spans="1:7" ht="49.5" customHeight="1">
      <c r="A20" s="95" t="s">
        <v>141</v>
      </c>
      <c r="B20" s="96" t="s">
        <v>138</v>
      </c>
      <c r="C20" s="97">
        <v>110</v>
      </c>
      <c r="D20" s="90">
        <v>108.6</v>
      </c>
      <c r="E20" s="29"/>
      <c r="F20" s="14"/>
      <c r="G20" s="14"/>
    </row>
    <row r="21" spans="1:7" ht="47.25" customHeight="1">
      <c r="A21" s="12" t="s">
        <v>83</v>
      </c>
      <c r="B21" s="17" t="s">
        <v>85</v>
      </c>
      <c r="C21" s="88">
        <f>C22</f>
        <v>2160</v>
      </c>
      <c r="D21" s="88">
        <f>D22</f>
        <v>2147.3</v>
      </c>
      <c r="E21" s="29"/>
      <c r="F21" s="14"/>
      <c r="G21" s="14"/>
    </row>
    <row r="22" spans="1:7" ht="40.5" customHeight="1">
      <c r="A22" s="9" t="s">
        <v>84</v>
      </c>
      <c r="B22" s="18" t="s">
        <v>86</v>
      </c>
      <c r="C22" s="89">
        <v>2160</v>
      </c>
      <c r="D22" s="89">
        <v>2147.3</v>
      </c>
      <c r="E22" s="29"/>
      <c r="F22" s="14"/>
      <c r="G22" s="14"/>
    </row>
    <row r="23" spans="1:7" ht="21" customHeight="1">
      <c r="A23" s="12" t="s">
        <v>126</v>
      </c>
      <c r="B23" s="17" t="s">
        <v>130</v>
      </c>
      <c r="C23" s="88">
        <f>C24</f>
        <v>8.2</v>
      </c>
      <c r="D23" s="88">
        <f>D24</f>
        <v>8.2</v>
      </c>
      <c r="E23" s="29"/>
      <c r="F23" s="14"/>
      <c r="G23" s="14"/>
    </row>
    <row r="24" spans="1:7" ht="16.5" customHeight="1">
      <c r="A24" s="79" t="s">
        <v>127</v>
      </c>
      <c r="B24" s="86" t="s">
        <v>128</v>
      </c>
      <c r="C24" s="89">
        <v>8.2</v>
      </c>
      <c r="D24" s="89">
        <v>8.2</v>
      </c>
      <c r="E24" s="29"/>
      <c r="F24" s="14"/>
      <c r="G24" s="14"/>
    </row>
    <row r="25" spans="1:7" ht="15.75" customHeight="1">
      <c r="A25" s="12" t="s">
        <v>6</v>
      </c>
      <c r="B25" s="17" t="s">
        <v>87</v>
      </c>
      <c r="C25" s="88">
        <f>C26+C27</f>
        <v>8367.3</v>
      </c>
      <c r="D25" s="88">
        <f>D26+D27</f>
        <v>8357</v>
      </c>
      <c r="E25" s="28">
        <f aca="true" t="shared" si="0" ref="E25:E31">D25/C25*100</f>
        <v>99.87690174847323</v>
      </c>
      <c r="F25" s="14"/>
      <c r="G25" s="14"/>
    </row>
    <row r="26" spans="1:7" ht="53.25" customHeight="1">
      <c r="A26" s="9" t="s">
        <v>88</v>
      </c>
      <c r="B26" s="18" t="s">
        <v>89</v>
      </c>
      <c r="C26" s="89">
        <v>4094.3</v>
      </c>
      <c r="D26" s="89">
        <v>4035.6</v>
      </c>
      <c r="E26" s="29">
        <f t="shared" si="0"/>
        <v>98.56629948953423</v>
      </c>
      <c r="F26" s="14"/>
      <c r="G26" s="14"/>
    </row>
    <row r="27" spans="1:7" ht="15.75" customHeight="1">
      <c r="A27" s="9" t="s">
        <v>7</v>
      </c>
      <c r="B27" s="18" t="s">
        <v>8</v>
      </c>
      <c r="C27" s="89">
        <f>C28+C29</f>
        <v>4273</v>
      </c>
      <c r="D27" s="89">
        <f>D28+D29</f>
        <v>4321.4</v>
      </c>
      <c r="E27" s="29">
        <f t="shared" si="0"/>
        <v>101.13269365785162</v>
      </c>
      <c r="F27" s="14"/>
      <c r="G27" s="14"/>
    </row>
    <row r="28" spans="1:7" ht="38.25" customHeight="1">
      <c r="A28" s="15" t="s">
        <v>91</v>
      </c>
      <c r="B28" s="19" t="s">
        <v>92</v>
      </c>
      <c r="C28" s="89">
        <v>2713</v>
      </c>
      <c r="D28" s="89">
        <v>2738</v>
      </c>
      <c r="E28" s="29">
        <f t="shared" si="0"/>
        <v>100.92148912642831</v>
      </c>
      <c r="F28" s="14"/>
      <c r="G28" s="14"/>
    </row>
    <row r="29" spans="1:7" ht="41.25" customHeight="1">
      <c r="A29" s="15" t="s">
        <v>90</v>
      </c>
      <c r="B29" s="19" t="s">
        <v>93</v>
      </c>
      <c r="C29" s="89">
        <v>1560</v>
      </c>
      <c r="D29" s="89">
        <v>1583.4</v>
      </c>
      <c r="E29" s="29">
        <f t="shared" si="0"/>
        <v>101.50000000000001</v>
      </c>
      <c r="F29" s="14"/>
      <c r="G29" s="14"/>
    </row>
    <row r="30" spans="1:7" ht="52.5" customHeight="1">
      <c r="A30" s="12" t="s">
        <v>94</v>
      </c>
      <c r="B30" s="17" t="s">
        <v>78</v>
      </c>
      <c r="C30" s="88">
        <f>SUM(C31:C35)</f>
        <v>1898.9</v>
      </c>
      <c r="D30" s="88">
        <f>SUM(D31:D35)</f>
        <v>1900.4</v>
      </c>
      <c r="E30" s="28">
        <f t="shared" si="0"/>
        <v>100.07899310126915</v>
      </c>
      <c r="F30" s="14"/>
      <c r="G30" s="14"/>
    </row>
    <row r="31" spans="1:7" ht="92.25" customHeight="1">
      <c r="A31" s="79" t="s">
        <v>95</v>
      </c>
      <c r="B31" s="18" t="s">
        <v>96</v>
      </c>
      <c r="C31" s="89">
        <v>750</v>
      </c>
      <c r="D31" s="89">
        <v>747.4</v>
      </c>
      <c r="E31" s="29">
        <f t="shared" si="0"/>
        <v>99.65333333333332</v>
      </c>
      <c r="F31" s="14"/>
      <c r="G31" s="14"/>
    </row>
    <row r="32" spans="1:7" ht="78.75" customHeight="1">
      <c r="A32" s="79" t="s">
        <v>223</v>
      </c>
      <c r="B32" s="18" t="s">
        <v>224</v>
      </c>
      <c r="C32" s="89">
        <v>55.3</v>
      </c>
      <c r="D32" s="89">
        <v>55.3</v>
      </c>
      <c r="E32" s="29"/>
      <c r="F32" s="14"/>
      <c r="G32" s="14"/>
    </row>
    <row r="33" spans="1:7" ht="48" customHeight="1">
      <c r="A33" s="79" t="s">
        <v>119</v>
      </c>
      <c r="B33" s="18" t="s">
        <v>120</v>
      </c>
      <c r="C33" s="89">
        <v>54</v>
      </c>
      <c r="D33" s="89">
        <v>54</v>
      </c>
      <c r="E33" s="29">
        <f>D35/C35*100</f>
        <v>100.41414141414143</v>
      </c>
      <c r="F33" s="14"/>
      <c r="G33" s="14"/>
    </row>
    <row r="34" spans="1:7" ht="115.5" customHeight="1">
      <c r="A34" s="283" t="s">
        <v>354</v>
      </c>
      <c r="B34" s="287" t="s">
        <v>355</v>
      </c>
      <c r="C34" s="89">
        <v>49.6</v>
      </c>
      <c r="D34" s="89">
        <v>49.6</v>
      </c>
      <c r="E34" s="29"/>
      <c r="F34" s="14"/>
      <c r="G34" s="14"/>
    </row>
    <row r="35" spans="1:7" ht="81.75" customHeight="1">
      <c r="A35" s="79" t="s">
        <v>97</v>
      </c>
      <c r="B35" s="18" t="s">
        <v>98</v>
      </c>
      <c r="C35" s="89">
        <v>990</v>
      </c>
      <c r="D35" s="89">
        <v>994.1</v>
      </c>
      <c r="E35" s="29" t="e">
        <f>#REF!/#REF!*100</f>
        <v>#REF!</v>
      </c>
      <c r="F35" s="14"/>
      <c r="G35" s="14"/>
    </row>
    <row r="36" spans="1:7" ht="31.5" customHeight="1">
      <c r="A36" s="12" t="s">
        <v>276</v>
      </c>
      <c r="B36" s="218" t="s">
        <v>278</v>
      </c>
      <c r="C36" s="88">
        <f>C37</f>
        <v>10.9</v>
      </c>
      <c r="D36" s="88">
        <f>D37</f>
        <v>10.9</v>
      </c>
      <c r="E36" s="29"/>
      <c r="F36" s="14"/>
      <c r="G36" s="14"/>
    </row>
    <row r="37" spans="1:7" ht="28.5" customHeight="1">
      <c r="A37" s="79" t="s">
        <v>277</v>
      </c>
      <c r="B37" s="219" t="s">
        <v>279</v>
      </c>
      <c r="C37" s="89">
        <v>10.9</v>
      </c>
      <c r="D37" s="89">
        <v>10.9</v>
      </c>
      <c r="E37" s="29"/>
      <c r="F37" s="14"/>
      <c r="G37" s="14"/>
    </row>
    <row r="38" spans="1:7" ht="36" customHeight="1">
      <c r="A38" s="12" t="s">
        <v>100</v>
      </c>
      <c r="B38" s="17" t="s">
        <v>99</v>
      </c>
      <c r="C38" s="88">
        <f>C39+C40</f>
        <v>197</v>
      </c>
      <c r="D38" s="88">
        <f>D39+D40</f>
        <v>196.9</v>
      </c>
      <c r="E38" s="29"/>
      <c r="F38" s="14"/>
      <c r="G38" s="14"/>
    </row>
    <row r="39" spans="1:7" ht="99" customHeight="1" hidden="1">
      <c r="A39" s="79" t="s">
        <v>105</v>
      </c>
      <c r="B39" s="80" t="s">
        <v>101</v>
      </c>
      <c r="C39" s="89">
        <v>0</v>
      </c>
      <c r="D39" s="89">
        <v>0</v>
      </c>
      <c r="E39" s="29"/>
      <c r="F39" s="14"/>
      <c r="G39" s="14"/>
    </row>
    <row r="40" spans="1:7" ht="57" customHeight="1">
      <c r="A40" s="79" t="s">
        <v>106</v>
      </c>
      <c r="B40" s="18" t="s">
        <v>102</v>
      </c>
      <c r="C40" s="89">
        <v>197</v>
      </c>
      <c r="D40" s="89">
        <v>196.9</v>
      </c>
      <c r="E40" s="29"/>
      <c r="F40" s="14"/>
      <c r="G40" s="14"/>
    </row>
    <row r="41" spans="1:7" ht="26.25" customHeight="1">
      <c r="A41" s="12" t="s">
        <v>104</v>
      </c>
      <c r="B41" s="17" t="s">
        <v>103</v>
      </c>
      <c r="C41" s="88">
        <f>SUM(C42:C44)</f>
        <v>50.199999999999996</v>
      </c>
      <c r="D41" s="88">
        <f>SUM(D42:D44)</f>
        <v>56.199999999999996</v>
      </c>
      <c r="E41" s="29"/>
      <c r="F41" s="14"/>
      <c r="G41" s="14"/>
    </row>
    <row r="42" spans="1:7" ht="38.25" customHeight="1">
      <c r="A42" s="283" t="s">
        <v>348</v>
      </c>
      <c r="B42" s="284" t="s">
        <v>349</v>
      </c>
      <c r="C42" s="90">
        <v>0.3</v>
      </c>
      <c r="D42" s="90">
        <v>0.3</v>
      </c>
      <c r="E42" s="29"/>
      <c r="F42" s="14"/>
      <c r="G42" s="14"/>
    </row>
    <row r="43" spans="1:7" ht="38.25" customHeight="1">
      <c r="A43" s="283" t="s">
        <v>350</v>
      </c>
      <c r="B43" s="285" t="s">
        <v>351</v>
      </c>
      <c r="C43" s="90">
        <v>41.4</v>
      </c>
      <c r="D43" s="90">
        <v>47.4</v>
      </c>
      <c r="E43" s="29"/>
      <c r="F43" s="14"/>
      <c r="G43" s="14"/>
    </row>
    <row r="44" spans="1:7" ht="154.5" customHeight="1">
      <c r="A44" s="317" t="s">
        <v>352</v>
      </c>
      <c r="B44" s="286" t="s">
        <v>353</v>
      </c>
      <c r="C44" s="89">
        <v>8.5</v>
      </c>
      <c r="D44" s="89">
        <v>8.5</v>
      </c>
      <c r="E44" s="29"/>
      <c r="F44" s="14"/>
      <c r="G44" s="14"/>
    </row>
    <row r="45" spans="1:7" s="4" customFormat="1" ht="22.5" customHeight="1">
      <c r="A45" s="12" t="s">
        <v>61</v>
      </c>
      <c r="B45" s="17" t="s">
        <v>62</v>
      </c>
      <c r="C45" s="88">
        <f>C46+C47</f>
        <v>103.5</v>
      </c>
      <c r="D45" s="88">
        <f>D46+D47</f>
        <v>103.6</v>
      </c>
      <c r="E45" s="28">
        <f>D45/C45*100</f>
        <v>100.09661835748791</v>
      </c>
      <c r="F45" s="13"/>
      <c r="G45" s="13"/>
    </row>
    <row r="46" spans="1:7" s="4" customFormat="1" ht="29.25" customHeight="1" hidden="1">
      <c r="A46" s="15" t="s">
        <v>129</v>
      </c>
      <c r="B46" s="19" t="s">
        <v>131</v>
      </c>
      <c r="C46" s="89"/>
      <c r="D46" s="89"/>
      <c r="E46" s="28"/>
      <c r="F46" s="13"/>
      <c r="G46" s="13"/>
    </row>
    <row r="47" spans="1:7" ht="27.75" customHeight="1">
      <c r="A47" s="9" t="s">
        <v>107</v>
      </c>
      <c r="B47" s="18" t="s">
        <v>124</v>
      </c>
      <c r="C47" s="89">
        <v>103.5</v>
      </c>
      <c r="D47" s="89">
        <v>103.6</v>
      </c>
      <c r="E47" s="29">
        <f>D47/C47*100</f>
        <v>100.09661835748791</v>
      </c>
      <c r="F47" s="14"/>
      <c r="G47" s="14"/>
    </row>
    <row r="48" spans="1:5" ht="18.75" customHeight="1">
      <c r="A48" s="5" t="s">
        <v>9</v>
      </c>
      <c r="B48" s="16" t="s">
        <v>10</v>
      </c>
      <c r="C48" s="88">
        <f>C49+C59+C61+C63+C65</f>
        <v>77795.00000000001</v>
      </c>
      <c r="D48" s="88">
        <f>D49+D59+D61+D63+D65</f>
        <v>75495.4</v>
      </c>
      <c r="E48" s="28">
        <f>D48/C48*100</f>
        <v>97.044025965679</v>
      </c>
    </row>
    <row r="49" spans="1:5" ht="43.5" customHeight="1">
      <c r="A49" s="5" t="s">
        <v>11</v>
      </c>
      <c r="B49" s="16" t="s">
        <v>65</v>
      </c>
      <c r="C49" s="88">
        <f>SUM(C50:C58)</f>
        <v>77373.80000000002</v>
      </c>
      <c r="D49" s="88">
        <f>SUM(D50:D58)</f>
        <v>76269</v>
      </c>
      <c r="E49" s="28">
        <f>D49/C49*100</f>
        <v>98.57212648209082</v>
      </c>
    </row>
    <row r="50" spans="1:5" ht="38.25" customHeight="1">
      <c r="A50" s="81" t="s">
        <v>280</v>
      </c>
      <c r="B50" s="20" t="s">
        <v>123</v>
      </c>
      <c r="C50" s="89">
        <v>1193.3</v>
      </c>
      <c r="D50" s="89">
        <v>1193.3</v>
      </c>
      <c r="E50" s="28">
        <f>D50/C50*100</f>
        <v>100</v>
      </c>
    </row>
    <row r="51" spans="1:5" ht="41.25" customHeight="1">
      <c r="A51" s="81" t="s">
        <v>329</v>
      </c>
      <c r="B51" s="380" t="s">
        <v>394</v>
      </c>
      <c r="C51" s="89">
        <v>2138</v>
      </c>
      <c r="D51" s="89">
        <v>2138</v>
      </c>
      <c r="E51" s="29">
        <f>D51/C51*100</f>
        <v>100</v>
      </c>
    </row>
    <row r="52" spans="1:5" ht="65.25" customHeight="1">
      <c r="A52" s="81" t="s">
        <v>281</v>
      </c>
      <c r="B52" s="85" t="s">
        <v>240</v>
      </c>
      <c r="C52" s="89">
        <v>4703.1</v>
      </c>
      <c r="D52" s="89">
        <v>4703.1</v>
      </c>
      <c r="E52" s="29"/>
    </row>
    <row r="53" spans="1:5" ht="18.75" customHeight="1">
      <c r="A53" s="81" t="s">
        <v>282</v>
      </c>
      <c r="B53" s="85" t="s">
        <v>134</v>
      </c>
      <c r="C53" s="89">
        <v>8498.9</v>
      </c>
      <c r="D53" s="89">
        <v>7394.1</v>
      </c>
      <c r="E53" s="29"/>
    </row>
    <row r="54" spans="1:5" ht="51">
      <c r="A54" s="81" t="s">
        <v>283</v>
      </c>
      <c r="B54" s="20" t="s">
        <v>125</v>
      </c>
      <c r="C54" s="89">
        <v>233.9</v>
      </c>
      <c r="D54" s="89">
        <v>233.9</v>
      </c>
      <c r="E54" s="29"/>
    </row>
    <row r="55" spans="1:5" ht="29.25" customHeight="1">
      <c r="A55" s="272" t="s">
        <v>330</v>
      </c>
      <c r="B55" s="271" t="s">
        <v>331</v>
      </c>
      <c r="C55" s="89">
        <v>2</v>
      </c>
      <c r="D55" s="89">
        <v>2</v>
      </c>
      <c r="E55" s="28">
        <f>D55/C55*100</f>
        <v>100</v>
      </c>
    </row>
    <row r="56" spans="1:5" ht="78" customHeight="1">
      <c r="A56" s="81" t="s">
        <v>284</v>
      </c>
      <c r="B56" s="85" t="s">
        <v>239</v>
      </c>
      <c r="C56" s="89">
        <v>7313.2</v>
      </c>
      <c r="D56" s="89">
        <v>7313.2</v>
      </c>
      <c r="E56" s="29">
        <f>D56/C56*100</f>
        <v>100</v>
      </c>
    </row>
    <row r="57" spans="1:5" ht="46.5" customHeight="1">
      <c r="A57" s="272" t="s">
        <v>343</v>
      </c>
      <c r="B57" s="219" t="s">
        <v>344</v>
      </c>
      <c r="C57" s="89">
        <v>51022.8</v>
      </c>
      <c r="D57" s="89">
        <v>51022.8</v>
      </c>
      <c r="E57" s="29"/>
    </row>
    <row r="58" spans="1:5" ht="31.5" customHeight="1">
      <c r="A58" s="272" t="s">
        <v>345</v>
      </c>
      <c r="B58" s="219" t="s">
        <v>346</v>
      </c>
      <c r="C58" s="89">
        <v>2268.6</v>
      </c>
      <c r="D58" s="89">
        <v>2268.6</v>
      </c>
      <c r="E58" s="29"/>
    </row>
    <row r="59" spans="1:5" ht="36.75" customHeight="1">
      <c r="A59" s="273" t="s">
        <v>339</v>
      </c>
      <c r="B59" s="279" t="s">
        <v>340</v>
      </c>
      <c r="C59" s="88">
        <f>C60</f>
        <v>375</v>
      </c>
      <c r="D59" s="88">
        <f>D60</f>
        <v>375</v>
      </c>
      <c r="E59" s="29"/>
    </row>
    <row r="60" spans="1:5" ht="50.25" customHeight="1">
      <c r="A60" s="272" t="s">
        <v>341</v>
      </c>
      <c r="B60" s="280" t="s">
        <v>342</v>
      </c>
      <c r="C60" s="89">
        <v>375</v>
      </c>
      <c r="D60" s="89">
        <v>375</v>
      </c>
      <c r="E60" s="29"/>
    </row>
    <row r="61" spans="1:5" ht="15.75">
      <c r="A61" s="5" t="s">
        <v>227</v>
      </c>
      <c r="B61" s="16" t="s">
        <v>226</v>
      </c>
      <c r="C61" s="88">
        <f>C62</f>
        <v>46.2</v>
      </c>
      <c r="D61" s="88">
        <f>D62</f>
        <v>46.2</v>
      </c>
      <c r="E61" s="29"/>
    </row>
    <row r="62" spans="1:5" ht="51.75" customHeight="1">
      <c r="A62" s="81" t="s">
        <v>285</v>
      </c>
      <c r="B62" s="85" t="s">
        <v>225</v>
      </c>
      <c r="C62" s="89">
        <v>46.2</v>
      </c>
      <c r="D62" s="89">
        <v>46.2</v>
      </c>
      <c r="E62" s="29"/>
    </row>
    <row r="63" spans="1:4" ht="78.75" customHeight="1">
      <c r="A63" s="273" t="s">
        <v>332</v>
      </c>
      <c r="B63" s="274" t="s">
        <v>347</v>
      </c>
      <c r="C63" s="281">
        <f>C64</f>
        <v>0</v>
      </c>
      <c r="D63" s="281">
        <f>D64</f>
        <v>2</v>
      </c>
    </row>
    <row r="64" spans="1:4" ht="64.5">
      <c r="A64" s="275" t="s">
        <v>333</v>
      </c>
      <c r="B64" s="276" t="s">
        <v>334</v>
      </c>
      <c r="C64" s="282">
        <v>0</v>
      </c>
      <c r="D64" s="282">
        <v>2</v>
      </c>
    </row>
    <row r="65" spans="1:4" ht="51.75">
      <c r="A65" s="273" t="s">
        <v>335</v>
      </c>
      <c r="B65" s="277" t="s">
        <v>336</v>
      </c>
      <c r="C65" s="281">
        <f>C66</f>
        <v>0</v>
      </c>
      <c r="D65" s="281">
        <f>D66</f>
        <v>-1196.8</v>
      </c>
    </row>
    <row r="66" spans="1:4" ht="51.75">
      <c r="A66" s="81" t="s">
        <v>337</v>
      </c>
      <c r="B66" s="278" t="s">
        <v>338</v>
      </c>
      <c r="C66" s="282">
        <v>0</v>
      </c>
      <c r="D66" s="282">
        <v>-1196.8</v>
      </c>
    </row>
  </sheetData>
  <sheetProtection/>
  <mergeCells count="12">
    <mergeCell ref="A10:A12"/>
    <mergeCell ref="C10:C12"/>
    <mergeCell ref="E10:E12"/>
    <mergeCell ref="B10:B12"/>
    <mergeCell ref="D10:D12"/>
    <mergeCell ref="A8:E8"/>
    <mergeCell ref="A7:E7"/>
    <mergeCell ref="B1:E1"/>
    <mergeCell ref="B2:E2"/>
    <mergeCell ref="B3:E3"/>
    <mergeCell ref="B4:E4"/>
    <mergeCell ref="B5:E5"/>
  </mergeCells>
  <printOptions horizontalCentered="1"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P48"/>
  <sheetViews>
    <sheetView zoomScaleSheetLayoutView="100" zoomScalePageLayoutView="0" workbookViewId="0" topLeftCell="A6">
      <selection activeCell="A47" sqref="A46:A47"/>
    </sheetView>
  </sheetViews>
  <sheetFormatPr defaultColWidth="9.00390625" defaultRowHeight="12.75"/>
  <cols>
    <col min="1" max="1" width="50.875" style="30" customWidth="1"/>
    <col min="2" max="2" width="6.375" style="30" hidden="1" customWidth="1"/>
    <col min="3" max="3" width="5.25390625" style="30" customWidth="1"/>
    <col min="4" max="4" width="5.125" style="30" customWidth="1"/>
    <col min="5" max="5" width="4.25390625" style="30" hidden="1" customWidth="1"/>
    <col min="6" max="6" width="3.625" style="30" hidden="1" customWidth="1"/>
    <col min="7" max="7" width="4.25390625" style="49" hidden="1" customWidth="1"/>
    <col min="8" max="8" width="8.00390625" style="50" hidden="1" customWidth="1"/>
    <col min="9" max="9" width="6.375" style="50" hidden="1" customWidth="1"/>
    <col min="10" max="10" width="9.375" style="47" customWidth="1"/>
    <col min="11" max="11" width="11.25390625" style="54" hidden="1" customWidth="1"/>
    <col min="12" max="12" width="9.375" style="31" customWidth="1"/>
    <col min="13" max="13" width="9.125" style="31" customWidth="1"/>
    <col min="14" max="16384" width="9.125" style="31" customWidth="1"/>
  </cols>
  <sheetData>
    <row r="1" spans="2:11" s="32" customFormat="1" ht="17.25" customHeight="1">
      <c r="B1" s="160"/>
      <c r="C1" s="160"/>
      <c r="D1" s="160"/>
      <c r="E1" s="160"/>
      <c r="F1" s="160"/>
      <c r="G1" s="160"/>
      <c r="H1" s="160"/>
      <c r="I1" s="160"/>
      <c r="J1" s="167" t="s">
        <v>74</v>
      </c>
      <c r="K1" s="159"/>
    </row>
    <row r="2" spans="2:14" s="32" customFormat="1" ht="17.25" customHeight="1">
      <c r="B2" s="160"/>
      <c r="C2" s="160"/>
      <c r="D2" s="160"/>
      <c r="E2" s="160"/>
      <c r="F2" s="160"/>
      <c r="G2" s="160"/>
      <c r="H2" s="160"/>
      <c r="I2" s="160"/>
      <c r="J2" s="355" t="s">
        <v>209</v>
      </c>
      <c r="K2" s="346"/>
      <c r="L2" s="346"/>
      <c r="M2" s="346"/>
      <c r="N2" s="346"/>
    </row>
    <row r="3" spans="2:14" s="32" customFormat="1" ht="16.5" customHeight="1">
      <c r="B3" s="161" t="s">
        <v>209</v>
      </c>
      <c r="C3" s="161"/>
      <c r="D3" s="161"/>
      <c r="E3" s="161"/>
      <c r="F3" s="161"/>
      <c r="G3" s="161"/>
      <c r="H3" s="161"/>
      <c r="I3" s="161"/>
      <c r="J3" s="346" t="s">
        <v>75</v>
      </c>
      <c r="K3" s="346"/>
      <c r="L3" s="346"/>
      <c r="M3" s="346"/>
      <c r="N3" s="346"/>
    </row>
    <row r="4" spans="2:14" s="32" customFormat="1" ht="15">
      <c r="B4" s="160" t="s">
        <v>75</v>
      </c>
      <c r="C4" s="160"/>
      <c r="D4" s="160"/>
      <c r="E4" s="160"/>
      <c r="F4" s="160"/>
      <c r="G4" s="160"/>
      <c r="H4" s="160"/>
      <c r="I4" s="160"/>
      <c r="J4" s="355" t="s">
        <v>242</v>
      </c>
      <c r="K4" s="355"/>
      <c r="L4" s="355"/>
      <c r="M4" s="355"/>
      <c r="N4" s="355"/>
    </row>
    <row r="5" spans="2:11" s="32" customFormat="1" ht="16.5" customHeight="1">
      <c r="B5" s="26" t="s">
        <v>148</v>
      </c>
      <c r="C5" s="159"/>
      <c r="D5" s="159"/>
      <c r="E5" s="159"/>
      <c r="F5" s="159"/>
      <c r="G5" s="159"/>
      <c r="H5" s="159"/>
      <c r="I5" s="159"/>
      <c r="J5" s="159"/>
      <c r="K5" s="159"/>
    </row>
    <row r="6" spans="2:11" s="32" customFormat="1" ht="16.5" customHeight="1">
      <c r="B6" s="26"/>
      <c r="C6" s="25"/>
      <c r="D6" s="25"/>
      <c r="E6" s="25"/>
      <c r="F6" s="25"/>
      <c r="G6" s="25"/>
      <c r="H6" s="25"/>
      <c r="I6" s="25"/>
      <c r="J6" s="25"/>
      <c r="K6" s="25"/>
    </row>
    <row r="7" spans="1:13" s="32" customFormat="1" ht="15">
      <c r="A7" s="358" t="s">
        <v>359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46"/>
      <c r="M7" s="346"/>
    </row>
    <row r="8" spans="1:13" ht="16.5" customHeight="1">
      <c r="A8" s="358" t="s">
        <v>271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</row>
    <row r="9" spans="2:13" ht="14.25" customHeight="1" thickBot="1">
      <c r="B9" s="33"/>
      <c r="C9" s="33"/>
      <c r="D9" s="33"/>
      <c r="E9" s="34"/>
      <c r="F9" s="34"/>
      <c r="G9" s="34"/>
      <c r="H9" s="35"/>
      <c r="I9" s="36"/>
      <c r="J9" s="22"/>
      <c r="M9" s="59" t="s">
        <v>79</v>
      </c>
    </row>
    <row r="10" spans="1:14" ht="39" thickBot="1">
      <c r="A10" s="113" t="s">
        <v>42</v>
      </c>
      <c r="B10" s="56" t="s">
        <v>40</v>
      </c>
      <c r="C10" s="100" t="s">
        <v>150</v>
      </c>
      <c r="D10" s="8" t="s">
        <v>201</v>
      </c>
      <c r="E10" s="357" t="s">
        <v>39</v>
      </c>
      <c r="F10" s="357"/>
      <c r="G10" s="357"/>
      <c r="H10" s="357"/>
      <c r="I10" s="55" t="s">
        <v>38</v>
      </c>
      <c r="J10" s="24" t="s">
        <v>189</v>
      </c>
      <c r="K10" s="24" t="s">
        <v>357</v>
      </c>
      <c r="L10" s="24" t="s">
        <v>358</v>
      </c>
      <c r="M10" s="177" t="s">
        <v>230</v>
      </c>
      <c r="N10" s="168"/>
    </row>
    <row r="11" spans="1:14" ht="12.75" customHeight="1">
      <c r="A11" s="57">
        <v>1</v>
      </c>
      <c r="B11" s="58">
        <v>2</v>
      </c>
      <c r="C11" s="57">
        <v>2</v>
      </c>
      <c r="D11" s="57">
        <v>3</v>
      </c>
      <c r="E11" s="356">
        <v>5</v>
      </c>
      <c r="F11" s="356"/>
      <c r="G11" s="356"/>
      <c r="H11" s="356"/>
      <c r="I11" s="57">
        <v>6</v>
      </c>
      <c r="J11" s="78" t="s">
        <v>31</v>
      </c>
      <c r="K11" s="58">
        <v>5</v>
      </c>
      <c r="L11" s="58">
        <v>5</v>
      </c>
      <c r="M11" s="75">
        <v>6</v>
      </c>
      <c r="N11" s="168"/>
    </row>
    <row r="12" spans="1:14" s="37" customFormat="1" ht="12.75" hidden="1">
      <c r="A12" s="60" t="s">
        <v>80</v>
      </c>
      <c r="B12" s="61">
        <v>802</v>
      </c>
      <c r="C12" s="61"/>
      <c r="D12" s="61"/>
      <c r="E12" s="61"/>
      <c r="F12" s="61"/>
      <c r="G12" s="62"/>
      <c r="H12" s="61"/>
      <c r="I12" s="61"/>
      <c r="J12" s="61"/>
      <c r="K12" s="61"/>
      <c r="L12" s="61"/>
      <c r="M12" s="76"/>
      <c r="N12" s="169"/>
    </row>
    <row r="13" spans="1:14" s="37" customFormat="1" ht="21.75" customHeight="1">
      <c r="A13" s="63" t="s">
        <v>37</v>
      </c>
      <c r="B13" s="61">
        <v>802</v>
      </c>
      <c r="C13" s="64">
        <v>1</v>
      </c>
      <c r="D13" s="64">
        <v>0</v>
      </c>
      <c r="E13" s="64"/>
      <c r="F13" s="64"/>
      <c r="G13" s="65"/>
      <c r="H13" s="64"/>
      <c r="I13" s="66"/>
      <c r="J13" s="91">
        <f>J14+J15+J16+J17+J18+J19+J20</f>
        <v>9894.3</v>
      </c>
      <c r="K13" s="91">
        <f>K14+K15+K16+K17+K18+K19+K20</f>
        <v>8859</v>
      </c>
      <c r="L13" s="91">
        <f>L14+L15+L16+L17+L18+L19+L20</f>
        <v>9708.3</v>
      </c>
      <c r="M13" s="77">
        <f aca="true" t="shared" si="0" ref="M13:M19">L13/K13*100</f>
        <v>109.58686081950557</v>
      </c>
      <c r="N13" s="169"/>
    </row>
    <row r="14" spans="1:14" s="37" customFormat="1" ht="40.5" customHeight="1" hidden="1">
      <c r="A14" s="67" t="s">
        <v>36</v>
      </c>
      <c r="B14" s="56">
        <v>802</v>
      </c>
      <c r="C14" s="68">
        <v>1</v>
      </c>
      <c r="D14" s="68">
        <v>2</v>
      </c>
      <c r="E14" s="68"/>
      <c r="F14" s="68"/>
      <c r="G14" s="69"/>
      <c r="H14" s="68"/>
      <c r="I14" s="70"/>
      <c r="J14" s="92">
        <v>0</v>
      </c>
      <c r="K14" s="92">
        <v>0</v>
      </c>
      <c r="L14" s="92">
        <v>0</v>
      </c>
      <c r="M14" s="77" t="e">
        <f t="shared" si="0"/>
        <v>#DIV/0!</v>
      </c>
      <c r="N14" s="169"/>
    </row>
    <row r="15" spans="1:14" ht="40.5" customHeight="1" hidden="1">
      <c r="A15" s="67" t="s">
        <v>117</v>
      </c>
      <c r="B15" s="56"/>
      <c r="C15" s="68">
        <v>1</v>
      </c>
      <c r="D15" s="68">
        <v>3</v>
      </c>
      <c r="E15" s="68"/>
      <c r="F15" s="71"/>
      <c r="G15" s="69"/>
      <c r="H15" s="69"/>
      <c r="I15" s="70"/>
      <c r="J15" s="92">
        <v>0</v>
      </c>
      <c r="K15" s="92">
        <v>0</v>
      </c>
      <c r="L15" s="92">
        <v>0</v>
      </c>
      <c r="M15" s="77" t="e">
        <f t="shared" si="0"/>
        <v>#DIV/0!</v>
      </c>
      <c r="N15" s="168"/>
    </row>
    <row r="16" spans="1:14" s="37" customFormat="1" ht="39.75" customHeight="1">
      <c r="A16" s="67" t="s">
        <v>35</v>
      </c>
      <c r="B16" s="56">
        <v>802</v>
      </c>
      <c r="C16" s="68">
        <v>1</v>
      </c>
      <c r="D16" s="68">
        <v>4</v>
      </c>
      <c r="E16" s="68"/>
      <c r="F16" s="68"/>
      <c r="G16" s="69"/>
      <c r="H16" s="68"/>
      <c r="I16" s="70"/>
      <c r="J16" s="92">
        <v>6088.6</v>
      </c>
      <c r="K16" s="92">
        <v>4567.1</v>
      </c>
      <c r="L16" s="92">
        <v>6072.1</v>
      </c>
      <c r="M16" s="77">
        <f t="shared" si="0"/>
        <v>132.95307744520593</v>
      </c>
      <c r="N16" s="169"/>
    </row>
    <row r="17" spans="1:14" s="38" customFormat="1" ht="27.75" customHeight="1">
      <c r="A17" s="67" t="s">
        <v>34</v>
      </c>
      <c r="B17" s="56">
        <v>802</v>
      </c>
      <c r="C17" s="68">
        <v>1</v>
      </c>
      <c r="D17" s="68">
        <v>6</v>
      </c>
      <c r="E17" s="69"/>
      <c r="F17" s="69"/>
      <c r="G17" s="69"/>
      <c r="H17" s="69"/>
      <c r="I17" s="70"/>
      <c r="J17" s="92">
        <v>78.2</v>
      </c>
      <c r="K17" s="92">
        <v>80.6</v>
      </c>
      <c r="L17" s="92">
        <v>78.2</v>
      </c>
      <c r="M17" s="77">
        <f t="shared" si="0"/>
        <v>97.02233250620348</v>
      </c>
      <c r="N17" s="170"/>
    </row>
    <row r="18" spans="1:14" s="38" customFormat="1" ht="21.75" customHeight="1" hidden="1">
      <c r="A18" s="67" t="s">
        <v>121</v>
      </c>
      <c r="B18" s="56"/>
      <c r="C18" s="68">
        <v>1</v>
      </c>
      <c r="D18" s="68">
        <v>7</v>
      </c>
      <c r="E18" s="69"/>
      <c r="F18" s="69"/>
      <c r="G18" s="69"/>
      <c r="H18" s="69"/>
      <c r="I18" s="70"/>
      <c r="J18" s="92">
        <v>0</v>
      </c>
      <c r="K18" s="92"/>
      <c r="L18" s="92"/>
      <c r="M18" s="77" t="e">
        <f t="shared" si="0"/>
        <v>#DIV/0!</v>
      </c>
      <c r="N18" s="170"/>
    </row>
    <row r="19" spans="1:14" s="39" customFormat="1" ht="17.25" customHeight="1" hidden="1">
      <c r="A19" s="67" t="s">
        <v>33</v>
      </c>
      <c r="B19" s="56">
        <v>802</v>
      </c>
      <c r="C19" s="68">
        <v>1</v>
      </c>
      <c r="D19" s="68">
        <v>11</v>
      </c>
      <c r="E19" s="69"/>
      <c r="F19" s="69"/>
      <c r="G19" s="69"/>
      <c r="H19" s="69"/>
      <c r="I19" s="70"/>
      <c r="J19" s="92">
        <v>0</v>
      </c>
      <c r="K19" s="92">
        <v>0</v>
      </c>
      <c r="L19" s="92">
        <v>0</v>
      </c>
      <c r="M19" s="77" t="e">
        <f t="shared" si="0"/>
        <v>#DIV/0!</v>
      </c>
      <c r="N19" s="171"/>
    </row>
    <row r="20" spans="1:14" ht="15.75" customHeight="1">
      <c r="A20" s="67" t="s">
        <v>32</v>
      </c>
      <c r="B20" s="56">
        <v>802</v>
      </c>
      <c r="C20" s="68">
        <v>1</v>
      </c>
      <c r="D20" s="68">
        <v>13</v>
      </c>
      <c r="E20" s="69"/>
      <c r="F20" s="69"/>
      <c r="G20" s="69"/>
      <c r="H20" s="69"/>
      <c r="I20" s="70"/>
      <c r="J20" s="92">
        <v>3727.5</v>
      </c>
      <c r="K20" s="92">
        <v>4211.3</v>
      </c>
      <c r="L20" s="92">
        <v>3558</v>
      </c>
      <c r="M20" s="77">
        <f aca="true" t="shared" si="1" ref="M20:M27">L20/K20*100</f>
        <v>84.48697551824851</v>
      </c>
      <c r="N20" s="168"/>
    </row>
    <row r="21" spans="1:14" s="41" customFormat="1" ht="16.5" customHeight="1">
      <c r="A21" s="74" t="s">
        <v>30</v>
      </c>
      <c r="B21" s="61">
        <v>802</v>
      </c>
      <c r="C21" s="64">
        <v>2</v>
      </c>
      <c r="D21" s="64">
        <v>0</v>
      </c>
      <c r="E21" s="65"/>
      <c r="F21" s="65"/>
      <c r="G21" s="65"/>
      <c r="H21" s="65"/>
      <c r="I21" s="66"/>
      <c r="J21" s="91">
        <f>J22</f>
        <v>233.9</v>
      </c>
      <c r="K21" s="91">
        <f>K22</f>
        <v>461.5</v>
      </c>
      <c r="L21" s="91">
        <f>L22</f>
        <v>233.9</v>
      </c>
      <c r="M21" s="77">
        <f t="shared" si="1"/>
        <v>50.682556879739984</v>
      </c>
      <c r="N21" s="173"/>
    </row>
    <row r="22" spans="1:14" s="37" customFormat="1" ht="18.75" customHeight="1">
      <c r="A22" s="67" t="s">
        <v>29</v>
      </c>
      <c r="B22" s="56">
        <v>802</v>
      </c>
      <c r="C22" s="68">
        <v>2</v>
      </c>
      <c r="D22" s="68">
        <v>3</v>
      </c>
      <c r="E22" s="69"/>
      <c r="F22" s="69"/>
      <c r="G22" s="69"/>
      <c r="H22" s="69"/>
      <c r="I22" s="70"/>
      <c r="J22" s="92">
        <v>233.9</v>
      </c>
      <c r="K22" s="92">
        <v>461.5</v>
      </c>
      <c r="L22" s="92">
        <v>233.9</v>
      </c>
      <c r="M22" s="77">
        <f t="shared" si="1"/>
        <v>50.682556879739984</v>
      </c>
      <c r="N22" s="169"/>
    </row>
    <row r="23" spans="1:14" ht="30" customHeight="1">
      <c r="A23" s="74" t="s">
        <v>28</v>
      </c>
      <c r="B23" s="61">
        <v>802</v>
      </c>
      <c r="C23" s="64">
        <v>3</v>
      </c>
      <c r="D23" s="64">
        <v>0</v>
      </c>
      <c r="E23" s="65"/>
      <c r="F23" s="65"/>
      <c r="G23" s="65"/>
      <c r="H23" s="65"/>
      <c r="I23" s="66"/>
      <c r="J23" s="91">
        <f>J24+J25</f>
        <v>100</v>
      </c>
      <c r="K23" s="91">
        <f>K24+K25</f>
        <v>7136.6</v>
      </c>
      <c r="L23" s="91">
        <f>L24+L25</f>
        <v>100</v>
      </c>
      <c r="M23" s="77">
        <f t="shared" si="1"/>
        <v>1.401227475268335</v>
      </c>
      <c r="N23" s="168"/>
    </row>
    <row r="24" spans="1:14" ht="30" customHeight="1" hidden="1">
      <c r="A24" s="67" t="s">
        <v>171</v>
      </c>
      <c r="B24" s="56"/>
      <c r="C24" s="68">
        <v>3</v>
      </c>
      <c r="D24" s="68">
        <v>9</v>
      </c>
      <c r="E24" s="69"/>
      <c r="F24" s="69"/>
      <c r="G24" s="69"/>
      <c r="H24" s="69"/>
      <c r="I24" s="70"/>
      <c r="J24" s="92">
        <v>0</v>
      </c>
      <c r="K24" s="92">
        <v>5129.2</v>
      </c>
      <c r="L24" s="92">
        <v>0</v>
      </c>
      <c r="M24" s="77">
        <f t="shared" si="1"/>
        <v>0</v>
      </c>
      <c r="N24" s="168"/>
    </row>
    <row r="25" spans="1:14" s="39" customFormat="1" ht="16.5" customHeight="1">
      <c r="A25" s="67" t="s">
        <v>27</v>
      </c>
      <c r="B25" s="56">
        <v>802</v>
      </c>
      <c r="C25" s="68">
        <v>3</v>
      </c>
      <c r="D25" s="68">
        <v>10</v>
      </c>
      <c r="E25" s="69"/>
      <c r="F25" s="69"/>
      <c r="G25" s="69"/>
      <c r="H25" s="69"/>
      <c r="I25" s="70"/>
      <c r="J25" s="92">
        <v>100</v>
      </c>
      <c r="K25" s="92">
        <v>2007.4</v>
      </c>
      <c r="L25" s="92">
        <v>100</v>
      </c>
      <c r="M25" s="77">
        <f t="shared" si="1"/>
        <v>4.981568197668626</v>
      </c>
      <c r="N25" s="171"/>
    </row>
    <row r="26" spans="1:14" s="42" customFormat="1" ht="12.75" customHeight="1">
      <c r="A26" s="74" t="s">
        <v>26</v>
      </c>
      <c r="B26" s="61">
        <v>802</v>
      </c>
      <c r="C26" s="64">
        <v>4</v>
      </c>
      <c r="D26" s="64">
        <v>0</v>
      </c>
      <c r="E26" s="65"/>
      <c r="F26" s="65"/>
      <c r="G26" s="65"/>
      <c r="H26" s="66"/>
      <c r="I26" s="66"/>
      <c r="J26" s="91">
        <f>J27</f>
        <v>54411.6</v>
      </c>
      <c r="K26" s="91">
        <f>K27</f>
        <v>14710</v>
      </c>
      <c r="L26" s="91">
        <f>L27</f>
        <v>54224.7</v>
      </c>
      <c r="M26" s="77">
        <f t="shared" si="1"/>
        <v>368.62474507138</v>
      </c>
      <c r="N26" s="174"/>
    </row>
    <row r="27" spans="1:14" s="42" customFormat="1" ht="15.75" customHeight="1">
      <c r="A27" s="67" t="s">
        <v>25</v>
      </c>
      <c r="B27" s="56">
        <v>802</v>
      </c>
      <c r="C27" s="68">
        <v>4</v>
      </c>
      <c r="D27" s="68">
        <v>9</v>
      </c>
      <c r="E27" s="69"/>
      <c r="F27" s="69"/>
      <c r="G27" s="69"/>
      <c r="H27" s="70"/>
      <c r="I27" s="70"/>
      <c r="J27" s="92">
        <v>54411.6</v>
      </c>
      <c r="K27" s="92">
        <v>14710</v>
      </c>
      <c r="L27" s="92">
        <v>54224.7</v>
      </c>
      <c r="M27" s="77">
        <f t="shared" si="1"/>
        <v>368.62474507138</v>
      </c>
      <c r="N27" s="174"/>
    </row>
    <row r="28" spans="1:14" s="43" customFormat="1" ht="15" customHeight="1">
      <c r="A28" s="74" t="s">
        <v>23</v>
      </c>
      <c r="B28" s="61">
        <v>802</v>
      </c>
      <c r="C28" s="64">
        <v>5</v>
      </c>
      <c r="D28" s="64">
        <v>0</v>
      </c>
      <c r="E28" s="65"/>
      <c r="F28" s="65"/>
      <c r="G28" s="65"/>
      <c r="H28" s="65"/>
      <c r="I28" s="66"/>
      <c r="J28" s="91">
        <f>J29+J30+J31+J32</f>
        <v>37672.399999999994</v>
      </c>
      <c r="K28" s="91">
        <f>K29+K30+K31+K32</f>
        <v>62011.200000000004</v>
      </c>
      <c r="L28" s="91">
        <f>L29+L30+L31+L32</f>
        <v>35849.100000000006</v>
      </c>
      <c r="M28" s="77">
        <f aca="true" t="shared" si="2" ref="M28:M43">L28/K28*100</f>
        <v>57.81068581159533</v>
      </c>
      <c r="N28" s="175"/>
    </row>
    <row r="29" spans="1:14" s="43" customFormat="1" ht="16.5" customHeight="1">
      <c r="A29" s="67" t="s">
        <v>22</v>
      </c>
      <c r="B29" s="56">
        <v>802</v>
      </c>
      <c r="C29" s="68">
        <v>5</v>
      </c>
      <c r="D29" s="68">
        <v>1</v>
      </c>
      <c r="E29" s="69"/>
      <c r="F29" s="69"/>
      <c r="G29" s="69"/>
      <c r="H29" s="69"/>
      <c r="I29" s="70"/>
      <c r="J29" s="92">
        <v>775</v>
      </c>
      <c r="K29" s="92">
        <v>1018.5</v>
      </c>
      <c r="L29" s="92">
        <v>743.4</v>
      </c>
      <c r="M29" s="77">
        <f t="shared" si="2"/>
        <v>72.98969072164948</v>
      </c>
      <c r="N29" s="175"/>
    </row>
    <row r="30" spans="1:14" ht="15.75" customHeight="1">
      <c r="A30" s="73" t="s">
        <v>64</v>
      </c>
      <c r="B30" s="56">
        <v>802</v>
      </c>
      <c r="C30" s="68">
        <v>5</v>
      </c>
      <c r="D30" s="68">
        <v>2</v>
      </c>
      <c r="E30" s="69"/>
      <c r="F30" s="69"/>
      <c r="G30" s="69"/>
      <c r="H30" s="69"/>
      <c r="I30" s="70"/>
      <c r="J30" s="92">
        <v>7551.8</v>
      </c>
      <c r="K30" s="92">
        <v>37193.6</v>
      </c>
      <c r="L30" s="92">
        <v>7551.8</v>
      </c>
      <c r="M30" s="77">
        <f t="shared" si="2"/>
        <v>20.30403080099802</v>
      </c>
      <c r="N30" s="168"/>
    </row>
    <row r="31" spans="1:14" ht="17.25" customHeight="1">
      <c r="A31" s="67" t="s">
        <v>21</v>
      </c>
      <c r="B31" s="56">
        <v>802</v>
      </c>
      <c r="C31" s="68">
        <v>5</v>
      </c>
      <c r="D31" s="68">
        <v>3</v>
      </c>
      <c r="E31" s="69"/>
      <c r="F31" s="69"/>
      <c r="G31" s="69"/>
      <c r="H31" s="69"/>
      <c r="I31" s="70"/>
      <c r="J31" s="92">
        <v>23422.6</v>
      </c>
      <c r="K31" s="92">
        <v>19650.7</v>
      </c>
      <c r="L31" s="92">
        <v>21630.9</v>
      </c>
      <c r="M31" s="77">
        <f t="shared" si="2"/>
        <v>110.07699471265656</v>
      </c>
      <c r="N31" s="168"/>
    </row>
    <row r="32" spans="1:14" ht="11.25" customHeight="1">
      <c r="A32" s="83" t="s">
        <v>108</v>
      </c>
      <c r="B32" s="56"/>
      <c r="C32" s="68">
        <v>5</v>
      </c>
      <c r="D32" s="68">
        <v>5</v>
      </c>
      <c r="E32" s="69"/>
      <c r="F32" s="69"/>
      <c r="G32" s="69"/>
      <c r="H32" s="69"/>
      <c r="I32" s="70"/>
      <c r="J32" s="92">
        <v>5923</v>
      </c>
      <c r="K32" s="92">
        <v>4148.4</v>
      </c>
      <c r="L32" s="92">
        <v>5923</v>
      </c>
      <c r="M32" s="77">
        <f t="shared" si="2"/>
        <v>142.77793848230644</v>
      </c>
      <c r="N32" s="168"/>
    </row>
    <row r="33" spans="1:14" s="37" customFormat="1" ht="11.25" customHeight="1">
      <c r="A33" s="84" t="s">
        <v>20</v>
      </c>
      <c r="B33" s="61">
        <v>802</v>
      </c>
      <c r="C33" s="64">
        <v>7</v>
      </c>
      <c r="D33" s="64">
        <v>0</v>
      </c>
      <c r="E33" s="65"/>
      <c r="F33" s="65"/>
      <c r="G33" s="65"/>
      <c r="H33" s="65"/>
      <c r="I33" s="66"/>
      <c r="J33" s="91">
        <f>J34</f>
        <v>25.1</v>
      </c>
      <c r="K33" s="91">
        <f>K34</f>
        <v>25</v>
      </c>
      <c r="L33" s="91">
        <f>L34</f>
        <v>25.1</v>
      </c>
      <c r="M33" s="77">
        <f t="shared" si="2"/>
        <v>100.4</v>
      </c>
      <c r="N33" s="169"/>
    </row>
    <row r="34" spans="1:14" ht="11.25" customHeight="1">
      <c r="A34" s="72" t="s">
        <v>19</v>
      </c>
      <c r="B34" s="56">
        <v>802</v>
      </c>
      <c r="C34" s="68">
        <v>7</v>
      </c>
      <c r="D34" s="68">
        <v>7</v>
      </c>
      <c r="E34" s="69"/>
      <c r="F34" s="69"/>
      <c r="G34" s="69"/>
      <c r="H34" s="69"/>
      <c r="I34" s="70"/>
      <c r="J34" s="92">
        <v>25.1</v>
      </c>
      <c r="K34" s="92">
        <v>25</v>
      </c>
      <c r="L34" s="92">
        <v>25.1</v>
      </c>
      <c r="M34" s="77">
        <f t="shared" si="2"/>
        <v>100.4</v>
      </c>
      <c r="N34" s="168"/>
    </row>
    <row r="35" spans="1:14" s="40" customFormat="1" ht="10.5" customHeight="1">
      <c r="A35" s="74" t="s">
        <v>17</v>
      </c>
      <c r="B35" s="61">
        <v>802</v>
      </c>
      <c r="C35" s="64">
        <v>10</v>
      </c>
      <c r="D35" s="64">
        <v>0</v>
      </c>
      <c r="E35" s="64"/>
      <c r="F35" s="64"/>
      <c r="G35" s="65"/>
      <c r="H35" s="65"/>
      <c r="I35" s="66"/>
      <c r="J35" s="91">
        <f>J36+J37</f>
        <v>364.4</v>
      </c>
      <c r="K35" s="91">
        <f>K36+K37</f>
        <v>309.7</v>
      </c>
      <c r="L35" s="91">
        <f>L36+L37</f>
        <v>364.4</v>
      </c>
      <c r="M35" s="77">
        <f t="shared" si="2"/>
        <v>117.66225379399418</v>
      </c>
      <c r="N35" s="172"/>
    </row>
    <row r="36" spans="1:14" s="44" customFormat="1" ht="13.5" customHeight="1">
      <c r="A36" s="67" t="s">
        <v>16</v>
      </c>
      <c r="B36" s="56">
        <v>802</v>
      </c>
      <c r="C36" s="68">
        <v>10</v>
      </c>
      <c r="D36" s="68">
        <v>1</v>
      </c>
      <c r="E36" s="68"/>
      <c r="F36" s="68"/>
      <c r="G36" s="69"/>
      <c r="H36" s="69"/>
      <c r="I36" s="70"/>
      <c r="J36" s="93">
        <v>363.4</v>
      </c>
      <c r="K36" s="93">
        <v>307.7</v>
      </c>
      <c r="L36" s="93">
        <v>363.4</v>
      </c>
      <c r="M36" s="77">
        <f t="shared" si="2"/>
        <v>118.10204744881378</v>
      </c>
      <c r="N36" s="176"/>
    </row>
    <row r="37" spans="1:14" s="44" customFormat="1" ht="13.5" customHeight="1">
      <c r="A37" s="67" t="s">
        <v>72</v>
      </c>
      <c r="B37" s="56"/>
      <c r="C37" s="68">
        <v>10</v>
      </c>
      <c r="D37" s="68">
        <v>3</v>
      </c>
      <c r="E37" s="68"/>
      <c r="F37" s="68"/>
      <c r="G37" s="69"/>
      <c r="H37" s="69"/>
      <c r="I37" s="70"/>
      <c r="J37" s="93">
        <v>1</v>
      </c>
      <c r="K37" s="93">
        <v>2</v>
      </c>
      <c r="L37" s="93">
        <v>1</v>
      </c>
      <c r="M37" s="77">
        <f t="shared" si="2"/>
        <v>50</v>
      </c>
      <c r="N37" s="176"/>
    </row>
    <row r="38" spans="1:14" s="44" customFormat="1" ht="13.5" customHeight="1" hidden="1">
      <c r="A38" s="74" t="s">
        <v>15</v>
      </c>
      <c r="B38" s="56"/>
      <c r="C38" s="64">
        <v>11</v>
      </c>
      <c r="D38" s="64">
        <v>0</v>
      </c>
      <c r="E38" s="64"/>
      <c r="F38" s="64"/>
      <c r="G38" s="65"/>
      <c r="H38" s="65"/>
      <c r="I38" s="66"/>
      <c r="J38" s="178">
        <f>J39</f>
        <v>0</v>
      </c>
      <c r="K38" s="178">
        <f>K39</f>
        <v>0</v>
      </c>
      <c r="L38" s="178">
        <f>L39</f>
        <v>0</v>
      </c>
      <c r="M38" s="77" t="e">
        <f t="shared" si="2"/>
        <v>#DIV/0!</v>
      </c>
      <c r="N38" s="176"/>
    </row>
    <row r="39" spans="1:14" s="44" customFormat="1" ht="13.5" customHeight="1" hidden="1">
      <c r="A39" s="67" t="s">
        <v>14</v>
      </c>
      <c r="B39" s="56"/>
      <c r="C39" s="68">
        <v>11</v>
      </c>
      <c r="D39" s="68">
        <v>1</v>
      </c>
      <c r="E39" s="68"/>
      <c r="F39" s="68"/>
      <c r="G39" s="69"/>
      <c r="H39" s="69"/>
      <c r="I39" s="70"/>
      <c r="J39" s="93">
        <v>0</v>
      </c>
      <c r="K39" s="93">
        <v>0</v>
      </c>
      <c r="L39" s="93">
        <v>0</v>
      </c>
      <c r="M39" s="77" t="e">
        <f t="shared" si="2"/>
        <v>#DIV/0!</v>
      </c>
      <c r="N39" s="176"/>
    </row>
    <row r="40" spans="1:14" ht="13.5" customHeight="1">
      <c r="A40" s="74" t="s">
        <v>109</v>
      </c>
      <c r="B40" s="61"/>
      <c r="C40" s="64">
        <v>12</v>
      </c>
      <c r="D40" s="64">
        <v>0</v>
      </c>
      <c r="E40" s="65"/>
      <c r="F40" s="65"/>
      <c r="G40" s="65"/>
      <c r="H40" s="65"/>
      <c r="I40" s="66"/>
      <c r="J40" s="91">
        <f>J41</f>
        <v>160</v>
      </c>
      <c r="K40" s="91">
        <f>K41</f>
        <v>106.1</v>
      </c>
      <c r="L40" s="91">
        <f>L41</f>
        <v>157.8</v>
      </c>
      <c r="M40" s="77">
        <f t="shared" si="2"/>
        <v>148.72761545711595</v>
      </c>
      <c r="N40" s="168"/>
    </row>
    <row r="41" spans="1:14" ht="12.75">
      <c r="A41" s="67" t="s">
        <v>110</v>
      </c>
      <c r="B41" s="56"/>
      <c r="C41" s="68">
        <v>12</v>
      </c>
      <c r="D41" s="68">
        <v>2</v>
      </c>
      <c r="E41" s="69"/>
      <c r="F41" s="69"/>
      <c r="G41" s="69"/>
      <c r="H41" s="69"/>
      <c r="I41" s="70"/>
      <c r="J41" s="92">
        <v>160</v>
      </c>
      <c r="K41" s="92">
        <v>106.1</v>
      </c>
      <c r="L41" s="92">
        <v>157.8</v>
      </c>
      <c r="M41" s="77">
        <f t="shared" si="2"/>
        <v>148.72761545711595</v>
      </c>
      <c r="N41" s="168"/>
    </row>
    <row r="42" spans="1:14" ht="25.5" customHeight="1">
      <c r="A42" s="74" t="s">
        <v>111</v>
      </c>
      <c r="B42" s="61"/>
      <c r="C42" s="64">
        <v>13</v>
      </c>
      <c r="D42" s="64">
        <v>0</v>
      </c>
      <c r="E42" s="65"/>
      <c r="F42" s="65"/>
      <c r="G42" s="65"/>
      <c r="H42" s="65"/>
      <c r="I42" s="66"/>
      <c r="J42" s="91">
        <f>J43</f>
        <v>4.5</v>
      </c>
      <c r="K42" s="91">
        <f>K43</f>
        <v>7.5</v>
      </c>
      <c r="L42" s="91">
        <f>L43</f>
        <v>4.5</v>
      </c>
      <c r="M42" s="77">
        <f t="shared" si="2"/>
        <v>60</v>
      </c>
      <c r="N42" s="168"/>
    </row>
    <row r="43" spans="1:14" ht="27" customHeight="1">
      <c r="A43" s="67" t="s">
        <v>122</v>
      </c>
      <c r="B43" s="56"/>
      <c r="C43" s="68">
        <v>13</v>
      </c>
      <c r="D43" s="68">
        <v>1</v>
      </c>
      <c r="E43" s="69"/>
      <c r="F43" s="69"/>
      <c r="G43" s="69"/>
      <c r="H43" s="69"/>
      <c r="I43" s="70"/>
      <c r="J43" s="92">
        <v>4.5</v>
      </c>
      <c r="K43" s="92">
        <v>7.5</v>
      </c>
      <c r="L43" s="92">
        <v>4.5</v>
      </c>
      <c r="M43" s="77">
        <f t="shared" si="2"/>
        <v>60</v>
      </c>
      <c r="N43" s="168"/>
    </row>
    <row r="44" spans="1:14" ht="18" customHeight="1">
      <c r="A44" s="74" t="s">
        <v>13</v>
      </c>
      <c r="B44" s="61"/>
      <c r="C44" s="64"/>
      <c r="D44" s="64"/>
      <c r="E44" s="65"/>
      <c r="F44" s="65"/>
      <c r="G44" s="65"/>
      <c r="H44" s="65"/>
      <c r="I44" s="66"/>
      <c r="J44" s="91">
        <f>J13+J21+J23+J26+J28+J33+J35+J40+J42</f>
        <v>102866.19999999998</v>
      </c>
      <c r="K44" s="91">
        <f>K13+K21+K23+K26+K28+K33+K35+K40+K42</f>
        <v>93626.6</v>
      </c>
      <c r="L44" s="91">
        <f>L13+L21+L23+L26+L28+L33+L35+L40+L42</f>
        <v>100667.8</v>
      </c>
      <c r="M44" s="77">
        <f>L44/K44*100</f>
        <v>107.52051233303355</v>
      </c>
      <c r="N44" s="168"/>
    </row>
    <row r="45" spans="1:10" ht="12.75">
      <c r="A45" s="45"/>
      <c r="B45" s="45"/>
      <c r="C45" s="45"/>
      <c r="D45" s="45"/>
      <c r="E45" s="45"/>
      <c r="F45" s="45"/>
      <c r="G45" s="46"/>
      <c r="H45" s="47"/>
      <c r="I45" s="47"/>
      <c r="J45" s="48"/>
    </row>
    <row r="46" spans="9:10" ht="15.75">
      <c r="I46" s="51"/>
      <c r="J46" s="52"/>
    </row>
    <row r="47" ht="12.75">
      <c r="J47" s="53"/>
    </row>
    <row r="48" ht="12.75">
      <c r="P48" s="31" t="s">
        <v>159</v>
      </c>
    </row>
  </sheetData>
  <sheetProtection/>
  <mergeCells count="7">
    <mergeCell ref="J2:N2"/>
    <mergeCell ref="J3:N3"/>
    <mergeCell ref="J4:N4"/>
    <mergeCell ref="E11:H11"/>
    <mergeCell ref="E10:H10"/>
    <mergeCell ref="A7:M7"/>
    <mergeCell ref="A8:M8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164"/>
  <sheetViews>
    <sheetView zoomScale="75" zoomScaleNormal="75" zoomScalePageLayoutView="0" workbookViewId="0" topLeftCell="A40">
      <selection activeCell="A1" sqref="A1:H164"/>
    </sheetView>
  </sheetViews>
  <sheetFormatPr defaultColWidth="9.00390625" defaultRowHeight="12.75"/>
  <cols>
    <col min="1" max="1" width="68.875" style="31" customWidth="1"/>
    <col min="2" max="2" width="7.25390625" style="31" customWidth="1"/>
    <col min="3" max="3" width="6.25390625" style="31" customWidth="1"/>
    <col min="4" max="4" width="7.25390625" style="31" customWidth="1"/>
    <col min="5" max="5" width="15.125" style="31" customWidth="1"/>
    <col min="6" max="6" width="8.75390625" style="31" customWidth="1"/>
    <col min="7" max="7" width="18.125" style="31" customWidth="1"/>
    <col min="8" max="8" width="19.00390625" style="31" customWidth="1"/>
    <col min="9" max="9" width="12.625" style="31" customWidth="1"/>
    <col min="10" max="10" width="18.25390625" style="31" customWidth="1"/>
    <col min="11" max="16384" width="9.125" style="31" customWidth="1"/>
  </cols>
  <sheetData>
    <row r="1" spans="5:9" ht="15.75">
      <c r="E1" s="363" t="s">
        <v>74</v>
      </c>
      <c r="F1" s="363"/>
      <c r="G1" s="363"/>
      <c r="H1" s="101"/>
      <c r="I1" s="101"/>
    </row>
    <row r="2" spans="5:9" ht="15.75">
      <c r="E2" s="364" t="s">
        <v>204</v>
      </c>
      <c r="F2" s="364"/>
      <c r="G2" s="364"/>
      <c r="H2" s="102"/>
      <c r="I2" s="102"/>
    </row>
    <row r="3" spans="5:9" ht="15.75">
      <c r="E3" s="364" t="s">
        <v>149</v>
      </c>
      <c r="F3" s="364"/>
      <c r="G3" s="364"/>
      <c r="H3" s="102"/>
      <c r="I3" s="102"/>
    </row>
    <row r="4" spans="5:9" ht="12.75">
      <c r="E4" s="212"/>
      <c r="F4" s="212"/>
      <c r="G4" s="212"/>
      <c r="H4" s="103"/>
      <c r="I4" s="103"/>
    </row>
    <row r="5" spans="5:9" ht="12.75" customHeight="1">
      <c r="E5" s="365" t="s">
        <v>267</v>
      </c>
      <c r="F5" s="365"/>
      <c r="G5" s="365"/>
      <c r="H5" s="104"/>
      <c r="I5" s="104"/>
    </row>
    <row r="6" spans="5:9" ht="18" customHeight="1">
      <c r="E6" s="366"/>
      <c r="F6" s="366"/>
      <c r="G6" s="366"/>
      <c r="H6" s="104"/>
      <c r="I6" s="104"/>
    </row>
    <row r="7" spans="5:9" ht="15.75">
      <c r="E7" s="367"/>
      <c r="F7" s="367"/>
      <c r="G7" s="367"/>
      <c r="H7" s="102"/>
      <c r="I7" s="102"/>
    </row>
    <row r="8" ht="15.75">
      <c r="F8" s="105"/>
    </row>
    <row r="9" spans="1:8" ht="14.25">
      <c r="A9" s="359" t="s">
        <v>381</v>
      </c>
      <c r="B9" s="360"/>
      <c r="C9" s="360"/>
      <c r="D9" s="360"/>
      <c r="E9" s="360"/>
      <c r="F9" s="360"/>
      <c r="G9" s="360"/>
      <c r="H9" s="360"/>
    </row>
    <row r="10" spans="1:8" ht="14.25">
      <c r="A10" s="361" t="s">
        <v>272</v>
      </c>
      <c r="B10" s="362"/>
      <c r="C10" s="362"/>
      <c r="D10" s="362"/>
      <c r="E10" s="362"/>
      <c r="F10" s="362"/>
      <c r="G10" s="362"/>
      <c r="H10" s="362"/>
    </row>
    <row r="11" spans="1:3" ht="15.75">
      <c r="A11" s="106"/>
      <c r="B11" s="106"/>
      <c r="C11" s="106"/>
    </row>
    <row r="12" spans="1:9" ht="57.75" customHeight="1">
      <c r="A12" s="125" t="s">
        <v>205</v>
      </c>
      <c r="B12" s="126" t="s">
        <v>40</v>
      </c>
      <c r="C12" s="126" t="s">
        <v>202</v>
      </c>
      <c r="D12" s="126" t="s">
        <v>203</v>
      </c>
      <c r="E12" s="126" t="s">
        <v>39</v>
      </c>
      <c r="F12" s="126" t="s">
        <v>38</v>
      </c>
      <c r="G12" s="127" t="s">
        <v>74</v>
      </c>
      <c r="H12" s="127" t="s">
        <v>200</v>
      </c>
      <c r="I12" s="114"/>
    </row>
    <row r="13" spans="1:9" ht="12.75">
      <c r="A13" s="124">
        <v>1</v>
      </c>
      <c r="B13" s="124">
        <v>2</v>
      </c>
      <c r="C13" s="124">
        <v>3</v>
      </c>
      <c r="D13" s="124">
        <v>4</v>
      </c>
      <c r="E13" s="124">
        <v>5</v>
      </c>
      <c r="F13" s="124">
        <v>6</v>
      </c>
      <c r="G13" s="124">
        <v>7</v>
      </c>
      <c r="H13" s="124"/>
      <c r="I13" s="114"/>
    </row>
    <row r="14" spans="1:9" ht="18.75">
      <c r="A14" s="229" t="s">
        <v>151</v>
      </c>
      <c r="B14" s="230">
        <v>156</v>
      </c>
      <c r="C14" s="231"/>
      <c r="D14" s="231"/>
      <c r="E14" s="231"/>
      <c r="F14" s="231"/>
      <c r="G14" s="232">
        <f>G162</f>
        <v>102866.2</v>
      </c>
      <c r="H14" s="232">
        <f>H162</f>
        <v>100667.8</v>
      </c>
      <c r="I14" s="115"/>
    </row>
    <row r="15" spans="1:9" ht="18.75">
      <c r="A15" s="233" t="s">
        <v>152</v>
      </c>
      <c r="B15" s="230">
        <v>156</v>
      </c>
      <c r="C15" s="234" t="s">
        <v>153</v>
      </c>
      <c r="D15" s="234" t="s">
        <v>66</v>
      </c>
      <c r="E15" s="235"/>
      <c r="F15" s="235"/>
      <c r="G15" s="236">
        <f>G16+G41+G44</f>
        <v>9894.300000000001</v>
      </c>
      <c r="H15" s="236">
        <f>H16+H41+H44</f>
        <v>9708.3</v>
      </c>
      <c r="I15" s="116"/>
    </row>
    <row r="16" spans="1:9" ht="50.25" customHeight="1">
      <c r="A16" s="237" t="s">
        <v>157</v>
      </c>
      <c r="B16" s="230">
        <v>156</v>
      </c>
      <c r="C16" s="234" t="s">
        <v>153</v>
      </c>
      <c r="D16" s="234" t="s">
        <v>158</v>
      </c>
      <c r="E16" s="230"/>
      <c r="F16" s="230"/>
      <c r="G16" s="236">
        <f>G18+G26+G29+G31+G33+G35+G37+G39</f>
        <v>6088.6</v>
      </c>
      <c r="H16" s="236">
        <f>H18+H26+H29+H31+H33+H35+H37+H39</f>
        <v>6072.1</v>
      </c>
      <c r="I16" s="116"/>
    </row>
    <row r="17" spans="1:9" ht="21.75" customHeight="1">
      <c r="A17" s="238" t="s">
        <v>154</v>
      </c>
      <c r="B17" s="230">
        <v>156</v>
      </c>
      <c r="C17" s="239" t="s">
        <v>153</v>
      </c>
      <c r="D17" s="239" t="s">
        <v>158</v>
      </c>
      <c r="E17" s="235">
        <v>9100000000</v>
      </c>
      <c r="F17" s="235"/>
      <c r="G17" s="240">
        <f>G18+G26+G29+G31+G33+G35+G37+G39</f>
        <v>6088.6</v>
      </c>
      <c r="H17" s="240">
        <f>H18+H26+H29+H31+H33+H35+H37+H39</f>
        <v>6072.1</v>
      </c>
      <c r="I17" s="117"/>
    </row>
    <row r="18" spans="1:9" s="107" customFormat="1" ht="21.75" customHeight="1">
      <c r="A18" s="238" t="s">
        <v>289</v>
      </c>
      <c r="B18" s="230">
        <v>156</v>
      </c>
      <c r="C18" s="239" t="s">
        <v>153</v>
      </c>
      <c r="D18" s="239" t="s">
        <v>158</v>
      </c>
      <c r="E18" s="235">
        <v>9100000190</v>
      </c>
      <c r="F18" s="235"/>
      <c r="G18" s="240">
        <f>G19+G20+G21+G22+G23+G24+G25</f>
        <v>3664.899999999999</v>
      </c>
      <c r="H18" s="240">
        <f>H19+H20+H21+H22+H23+H24+H25</f>
        <v>3648.4</v>
      </c>
      <c r="I18" s="116"/>
    </row>
    <row r="19" spans="1:9" ht="21.75" customHeight="1">
      <c r="A19" s="238" t="s">
        <v>67</v>
      </c>
      <c r="B19" s="230">
        <v>156</v>
      </c>
      <c r="C19" s="239" t="s">
        <v>153</v>
      </c>
      <c r="D19" s="239" t="s">
        <v>158</v>
      </c>
      <c r="E19" s="235">
        <v>9100000190</v>
      </c>
      <c r="F19" s="251">
        <v>121</v>
      </c>
      <c r="G19" s="240">
        <f>2390.2+0.2+101.1</f>
        <v>2491.4999999999995</v>
      </c>
      <c r="H19" s="240">
        <v>2482.9</v>
      </c>
      <c r="I19" s="117"/>
    </row>
    <row r="20" spans="1:9" ht="21.75" customHeight="1">
      <c r="A20" s="238" t="s">
        <v>160</v>
      </c>
      <c r="B20" s="230">
        <v>156</v>
      </c>
      <c r="C20" s="239" t="s">
        <v>153</v>
      </c>
      <c r="D20" s="239" t="s">
        <v>158</v>
      </c>
      <c r="E20" s="235">
        <v>9100000190</v>
      </c>
      <c r="F20" s="251">
        <v>122</v>
      </c>
      <c r="G20" s="240">
        <f>6.2-4.3</f>
        <v>1.9000000000000004</v>
      </c>
      <c r="H20" s="240">
        <v>1.9</v>
      </c>
      <c r="I20" s="117"/>
    </row>
    <row r="21" spans="1:9" ht="21.75" customHeight="1">
      <c r="A21" s="238" t="s">
        <v>155</v>
      </c>
      <c r="B21" s="230">
        <v>156</v>
      </c>
      <c r="C21" s="239" t="s">
        <v>153</v>
      </c>
      <c r="D21" s="239" t="s">
        <v>158</v>
      </c>
      <c r="E21" s="235">
        <v>9100000190</v>
      </c>
      <c r="F21" s="251">
        <v>129</v>
      </c>
      <c r="G21" s="240">
        <f>721.9+4.7</f>
        <v>726.6</v>
      </c>
      <c r="H21" s="240">
        <v>725.2</v>
      </c>
      <c r="I21" s="116"/>
    </row>
    <row r="22" spans="1:9" ht="21.75" customHeight="1">
      <c r="A22" s="238" t="s">
        <v>68</v>
      </c>
      <c r="B22" s="230">
        <v>156</v>
      </c>
      <c r="C22" s="239" t="s">
        <v>153</v>
      </c>
      <c r="D22" s="239" t="s">
        <v>158</v>
      </c>
      <c r="E22" s="235">
        <v>9100000190</v>
      </c>
      <c r="F22" s="251">
        <v>242</v>
      </c>
      <c r="G22" s="240">
        <f>215-48.9</f>
        <v>166.1</v>
      </c>
      <c r="H22" s="240">
        <v>164.1</v>
      </c>
      <c r="I22" s="117"/>
    </row>
    <row r="23" spans="1:9" ht="21.75" customHeight="1">
      <c r="A23" s="238" t="s">
        <v>288</v>
      </c>
      <c r="B23" s="230">
        <v>156</v>
      </c>
      <c r="C23" s="239" t="s">
        <v>153</v>
      </c>
      <c r="D23" s="239" t="s">
        <v>158</v>
      </c>
      <c r="E23" s="235">
        <v>9100000190</v>
      </c>
      <c r="F23" s="251">
        <v>244</v>
      </c>
      <c r="G23" s="240">
        <f>1313.8-371-501.6-44-211.5+300-160-100+143.3-44.7-47.6</f>
        <v>276.69999999999993</v>
      </c>
      <c r="H23" s="240">
        <v>272.9</v>
      </c>
      <c r="I23" s="117"/>
    </row>
    <row r="24" spans="1:9" ht="21.75" customHeight="1">
      <c r="A24" s="238" t="s">
        <v>162</v>
      </c>
      <c r="B24" s="230">
        <v>156</v>
      </c>
      <c r="C24" s="239" t="s">
        <v>153</v>
      </c>
      <c r="D24" s="239" t="s">
        <v>158</v>
      </c>
      <c r="E24" s="235">
        <v>9100000190</v>
      </c>
      <c r="F24" s="251">
        <v>851</v>
      </c>
      <c r="G24" s="240">
        <f>10-1-7.9</f>
        <v>1.0999999999999996</v>
      </c>
      <c r="H24" s="240">
        <f>10-1-7.9</f>
        <v>1.0999999999999996</v>
      </c>
      <c r="I24" s="117"/>
    </row>
    <row r="25" spans="1:9" ht="21.75" customHeight="1">
      <c r="A25" s="246" t="s">
        <v>69</v>
      </c>
      <c r="B25" s="230">
        <v>156</v>
      </c>
      <c r="C25" s="239" t="s">
        <v>153</v>
      </c>
      <c r="D25" s="239" t="s">
        <v>158</v>
      </c>
      <c r="E25" s="235">
        <v>9100000190</v>
      </c>
      <c r="F25" s="251">
        <v>853</v>
      </c>
      <c r="G25" s="240">
        <v>1</v>
      </c>
      <c r="H25" s="240">
        <v>0.3</v>
      </c>
      <c r="I25" s="116"/>
    </row>
    <row r="26" spans="1:9" ht="21.75" customHeight="1">
      <c r="A26" s="238" t="s">
        <v>360</v>
      </c>
      <c r="B26" s="230">
        <v>156</v>
      </c>
      <c r="C26" s="239" t="s">
        <v>153</v>
      </c>
      <c r="D26" s="239" t="s">
        <v>158</v>
      </c>
      <c r="E26" s="235">
        <v>9100070030</v>
      </c>
      <c r="F26" s="251"/>
      <c r="G26" s="240">
        <f>G27+G28</f>
        <v>1050</v>
      </c>
      <c r="H26" s="240">
        <f>H27+H28</f>
        <v>1050</v>
      </c>
      <c r="I26" s="118"/>
    </row>
    <row r="27" spans="1:9" ht="21.75" customHeight="1">
      <c r="A27" s="238" t="s">
        <v>67</v>
      </c>
      <c r="B27" s="230">
        <v>156</v>
      </c>
      <c r="C27" s="239" t="s">
        <v>153</v>
      </c>
      <c r="D27" s="239" t="s">
        <v>158</v>
      </c>
      <c r="E27" s="235">
        <v>9100070030</v>
      </c>
      <c r="F27" s="251">
        <v>121</v>
      </c>
      <c r="G27" s="240">
        <v>807</v>
      </c>
      <c r="H27" s="240">
        <v>807</v>
      </c>
      <c r="I27" s="118"/>
    </row>
    <row r="28" spans="1:9" ht="21.75" customHeight="1">
      <c r="A28" s="238" t="s">
        <v>155</v>
      </c>
      <c r="B28" s="230">
        <v>156</v>
      </c>
      <c r="C28" s="239" t="s">
        <v>153</v>
      </c>
      <c r="D28" s="239" t="s">
        <v>158</v>
      </c>
      <c r="E28" s="235">
        <v>9100070030</v>
      </c>
      <c r="F28" s="251">
        <v>129</v>
      </c>
      <c r="G28" s="240">
        <v>243</v>
      </c>
      <c r="H28" s="240">
        <v>243</v>
      </c>
      <c r="I28" s="118"/>
    </row>
    <row r="29" spans="1:9" ht="34.5" customHeight="1">
      <c r="A29" s="238" t="s">
        <v>163</v>
      </c>
      <c r="B29" s="230">
        <v>156</v>
      </c>
      <c r="C29" s="241" t="s">
        <v>153</v>
      </c>
      <c r="D29" s="241" t="s">
        <v>158</v>
      </c>
      <c r="E29" s="242">
        <v>9100090110</v>
      </c>
      <c r="F29" s="242"/>
      <c r="G29" s="240">
        <f>G30</f>
        <v>438.1</v>
      </c>
      <c r="H29" s="240">
        <f>H30</f>
        <v>438.1</v>
      </c>
      <c r="I29" s="118"/>
    </row>
    <row r="30" spans="1:9" ht="21.75" customHeight="1">
      <c r="A30" s="238" t="s">
        <v>18</v>
      </c>
      <c r="B30" s="230">
        <v>156</v>
      </c>
      <c r="C30" s="241" t="s">
        <v>153</v>
      </c>
      <c r="D30" s="241" t="s">
        <v>158</v>
      </c>
      <c r="E30" s="242">
        <v>9100090110</v>
      </c>
      <c r="F30" s="242">
        <v>540</v>
      </c>
      <c r="G30" s="240">
        <f>369.8+68.3</f>
        <v>438.1</v>
      </c>
      <c r="H30" s="240">
        <f>369.8+68.3</f>
        <v>438.1</v>
      </c>
      <c r="I30" s="118"/>
    </row>
    <row r="31" spans="1:9" ht="81.75" customHeight="1">
      <c r="A31" s="243" t="s">
        <v>300</v>
      </c>
      <c r="B31" s="230">
        <v>156</v>
      </c>
      <c r="C31" s="239" t="s">
        <v>153</v>
      </c>
      <c r="D31" s="239" t="s">
        <v>158</v>
      </c>
      <c r="E31" s="235">
        <v>9100090120</v>
      </c>
      <c r="F31" s="235"/>
      <c r="G31" s="240">
        <f>G32</f>
        <v>136.8</v>
      </c>
      <c r="H31" s="240">
        <f>H32</f>
        <v>136.8</v>
      </c>
      <c r="I31" s="119"/>
    </row>
    <row r="32" spans="1:9" ht="23.25" customHeight="1">
      <c r="A32" s="238" t="s">
        <v>18</v>
      </c>
      <c r="B32" s="230">
        <v>156</v>
      </c>
      <c r="C32" s="239" t="s">
        <v>153</v>
      </c>
      <c r="D32" s="239" t="s">
        <v>158</v>
      </c>
      <c r="E32" s="235">
        <v>9100090120</v>
      </c>
      <c r="F32" s="235">
        <v>540</v>
      </c>
      <c r="G32" s="240">
        <f>112+24.8</f>
        <v>136.8</v>
      </c>
      <c r="H32" s="240">
        <f>112+24.8</f>
        <v>136.8</v>
      </c>
      <c r="I32" s="117"/>
    </row>
    <row r="33" spans="1:9" ht="81.75" customHeight="1">
      <c r="A33" s="243" t="s">
        <v>207</v>
      </c>
      <c r="B33" s="230">
        <v>156</v>
      </c>
      <c r="C33" s="239" t="s">
        <v>153</v>
      </c>
      <c r="D33" s="239" t="s">
        <v>158</v>
      </c>
      <c r="E33" s="235">
        <v>9100090150</v>
      </c>
      <c r="F33" s="235"/>
      <c r="G33" s="240">
        <f>G34</f>
        <v>84</v>
      </c>
      <c r="H33" s="240">
        <f>H34</f>
        <v>84</v>
      </c>
      <c r="I33" s="117"/>
    </row>
    <row r="34" spans="1:9" ht="15.75">
      <c r="A34" s="238" t="s">
        <v>18</v>
      </c>
      <c r="B34" s="230">
        <v>156</v>
      </c>
      <c r="C34" s="239" t="s">
        <v>153</v>
      </c>
      <c r="D34" s="239" t="s">
        <v>158</v>
      </c>
      <c r="E34" s="235">
        <v>9100090150</v>
      </c>
      <c r="F34" s="235">
        <v>540</v>
      </c>
      <c r="G34" s="240">
        <v>84</v>
      </c>
      <c r="H34" s="240">
        <v>84</v>
      </c>
      <c r="I34" s="117"/>
    </row>
    <row r="35" spans="1:9" ht="65.25" customHeight="1">
      <c r="A35" s="244" t="s">
        <v>273</v>
      </c>
      <c r="B35" s="230">
        <v>156</v>
      </c>
      <c r="C35" s="239" t="s">
        <v>153</v>
      </c>
      <c r="D35" s="239" t="s">
        <v>158</v>
      </c>
      <c r="E35" s="235">
        <v>9100090160</v>
      </c>
      <c r="F35" s="235"/>
      <c r="G35" s="240">
        <f>G36</f>
        <v>119.2</v>
      </c>
      <c r="H35" s="240">
        <f>H36</f>
        <v>119.2</v>
      </c>
      <c r="I35" s="117"/>
    </row>
    <row r="36" spans="1:9" ht="21" customHeight="1">
      <c r="A36" s="238" t="s">
        <v>18</v>
      </c>
      <c r="B36" s="230">
        <v>156</v>
      </c>
      <c r="C36" s="239" t="s">
        <v>153</v>
      </c>
      <c r="D36" s="239" t="s">
        <v>158</v>
      </c>
      <c r="E36" s="235">
        <v>9100090160</v>
      </c>
      <c r="F36" s="235">
        <v>540</v>
      </c>
      <c r="G36" s="240">
        <v>119.2</v>
      </c>
      <c r="H36" s="240">
        <v>119.2</v>
      </c>
      <c r="I36" s="117"/>
    </row>
    <row r="37" spans="1:9" ht="94.5">
      <c r="A37" s="245" t="s">
        <v>301</v>
      </c>
      <c r="B37" s="230">
        <v>156</v>
      </c>
      <c r="C37" s="241" t="s">
        <v>153</v>
      </c>
      <c r="D37" s="241" t="s">
        <v>158</v>
      </c>
      <c r="E37" s="242">
        <v>9100090210</v>
      </c>
      <c r="F37" s="242"/>
      <c r="G37" s="240">
        <f>G38</f>
        <v>440.8</v>
      </c>
      <c r="H37" s="240">
        <f>H38</f>
        <v>440.8</v>
      </c>
      <c r="I37" s="117"/>
    </row>
    <row r="38" spans="1:9" ht="22.5" customHeight="1">
      <c r="A38" s="238" t="s">
        <v>18</v>
      </c>
      <c r="B38" s="230">
        <v>156</v>
      </c>
      <c r="C38" s="241" t="s">
        <v>153</v>
      </c>
      <c r="D38" s="241" t="s">
        <v>158</v>
      </c>
      <c r="E38" s="242">
        <v>9100090210</v>
      </c>
      <c r="F38" s="242">
        <v>540</v>
      </c>
      <c r="G38" s="240">
        <f>331.3+21.8+87.7</f>
        <v>440.8</v>
      </c>
      <c r="H38" s="240">
        <f>331.3+21.8+87.7</f>
        <v>440.8</v>
      </c>
      <c r="I38" s="117"/>
    </row>
    <row r="39" spans="1:9" ht="36.75" customHeight="1">
      <c r="A39" s="238" t="s">
        <v>164</v>
      </c>
      <c r="B39" s="230">
        <v>156</v>
      </c>
      <c r="C39" s="241" t="s">
        <v>153</v>
      </c>
      <c r="D39" s="241" t="s">
        <v>158</v>
      </c>
      <c r="E39" s="242">
        <v>9100090220</v>
      </c>
      <c r="F39" s="242"/>
      <c r="G39" s="240">
        <f>G40</f>
        <v>154.8</v>
      </c>
      <c r="H39" s="240">
        <f>H40</f>
        <v>154.8</v>
      </c>
      <c r="I39" s="119"/>
    </row>
    <row r="40" spans="1:9" ht="20.25" customHeight="1">
      <c r="A40" s="238" t="s">
        <v>18</v>
      </c>
      <c r="B40" s="230">
        <v>156</v>
      </c>
      <c r="C40" s="241" t="s">
        <v>153</v>
      </c>
      <c r="D40" s="241" t="s">
        <v>158</v>
      </c>
      <c r="E40" s="242">
        <v>9100090220</v>
      </c>
      <c r="F40" s="242">
        <v>540</v>
      </c>
      <c r="G40" s="240">
        <f>124.2+30.6</f>
        <v>154.8</v>
      </c>
      <c r="H40" s="240">
        <f>124.2+30.6</f>
        <v>154.8</v>
      </c>
      <c r="I40" s="120"/>
    </row>
    <row r="41" spans="1:9" ht="21" customHeight="1">
      <c r="A41" s="237" t="s">
        <v>302</v>
      </c>
      <c r="B41" s="230">
        <v>156</v>
      </c>
      <c r="C41" s="234" t="s">
        <v>153</v>
      </c>
      <c r="D41" s="234" t="s">
        <v>165</v>
      </c>
      <c r="E41" s="230"/>
      <c r="F41" s="230"/>
      <c r="G41" s="236">
        <f>G42</f>
        <v>78.2</v>
      </c>
      <c r="H41" s="236">
        <f>H42</f>
        <v>78.2</v>
      </c>
      <c r="I41" s="117"/>
    </row>
    <row r="42" spans="1:9" ht="21.75" customHeight="1">
      <c r="A42" s="238" t="s">
        <v>274</v>
      </c>
      <c r="B42" s="230">
        <v>156</v>
      </c>
      <c r="C42" s="239" t="s">
        <v>153</v>
      </c>
      <c r="D42" s="239" t="s">
        <v>165</v>
      </c>
      <c r="E42" s="235">
        <v>9100090130</v>
      </c>
      <c r="F42" s="235"/>
      <c r="G42" s="240">
        <f>G43</f>
        <v>78.2</v>
      </c>
      <c r="H42" s="240">
        <f>H43</f>
        <v>78.2</v>
      </c>
      <c r="I42" s="120"/>
    </row>
    <row r="43" spans="1:9" ht="20.25" customHeight="1">
      <c r="A43" s="238" t="s">
        <v>18</v>
      </c>
      <c r="B43" s="230">
        <v>156</v>
      </c>
      <c r="C43" s="239" t="s">
        <v>153</v>
      </c>
      <c r="D43" s="239" t="s">
        <v>165</v>
      </c>
      <c r="E43" s="235">
        <v>9100090130</v>
      </c>
      <c r="F43" s="235">
        <v>540</v>
      </c>
      <c r="G43" s="240">
        <v>78.2</v>
      </c>
      <c r="H43" s="240">
        <v>78.2</v>
      </c>
      <c r="I43" s="117"/>
    </row>
    <row r="44" spans="1:10" ht="21" customHeight="1">
      <c r="A44" s="237" t="s">
        <v>32</v>
      </c>
      <c r="B44" s="230">
        <v>156</v>
      </c>
      <c r="C44" s="234" t="s">
        <v>153</v>
      </c>
      <c r="D44" s="234">
        <v>13</v>
      </c>
      <c r="E44" s="230"/>
      <c r="F44" s="230"/>
      <c r="G44" s="236">
        <f>+G45+G50+G53+G55+G59+G57+G61++G63+G65</f>
        <v>3727.5000000000005</v>
      </c>
      <c r="H44" s="236">
        <f>+H45+H50+H53+H55+H59+H57+H61++H63+H65</f>
        <v>3558</v>
      </c>
      <c r="I44" s="118"/>
      <c r="J44" s="30"/>
    </row>
    <row r="45" spans="1:15" ht="23.25" customHeight="1">
      <c r="A45" s="238" t="s">
        <v>289</v>
      </c>
      <c r="B45" s="230">
        <v>156</v>
      </c>
      <c r="C45" s="239" t="s">
        <v>153</v>
      </c>
      <c r="D45" s="239">
        <v>13</v>
      </c>
      <c r="E45" s="235">
        <v>9100000190</v>
      </c>
      <c r="F45" s="235"/>
      <c r="G45" s="240">
        <f>G47+G46+G48+G49</f>
        <v>1068.7000000000003</v>
      </c>
      <c r="H45" s="240">
        <f>H47+H46+H48+H49</f>
        <v>899.1999999999999</v>
      </c>
      <c r="I45" s="118"/>
      <c r="J45" s="108"/>
      <c r="K45" s="109"/>
      <c r="L45" s="109"/>
      <c r="M45" s="109"/>
      <c r="N45" s="109"/>
      <c r="O45" s="109"/>
    </row>
    <row r="46" spans="1:15" ht="21" customHeight="1">
      <c r="A46" s="238" t="s">
        <v>288</v>
      </c>
      <c r="B46" s="230">
        <v>156</v>
      </c>
      <c r="C46" s="239" t="s">
        <v>153</v>
      </c>
      <c r="D46" s="239" t="s">
        <v>166</v>
      </c>
      <c r="E46" s="235">
        <v>9100000190</v>
      </c>
      <c r="F46" s="251">
        <v>244</v>
      </c>
      <c r="G46" s="240">
        <f>1334.9-111.3-100-790-20+768.6-75-173.9-136.6+100-20-12-0.8-32.8</f>
        <v>731.1000000000004</v>
      </c>
      <c r="H46" s="240">
        <v>562.3</v>
      </c>
      <c r="I46" s="118"/>
      <c r="J46" s="108"/>
      <c r="K46" s="109"/>
      <c r="L46" s="109"/>
      <c r="M46" s="109"/>
      <c r="N46" s="109"/>
      <c r="O46" s="109"/>
    </row>
    <row r="47" spans="1:9" ht="31.5">
      <c r="A47" s="238" t="s">
        <v>303</v>
      </c>
      <c r="B47" s="230">
        <v>156</v>
      </c>
      <c r="C47" s="239" t="s">
        <v>153</v>
      </c>
      <c r="D47" s="239">
        <v>13</v>
      </c>
      <c r="E47" s="235">
        <v>9100000190</v>
      </c>
      <c r="F47" s="251">
        <v>831</v>
      </c>
      <c r="G47" s="240">
        <f>160-50-75+1+20-2.9+14.9</f>
        <v>68</v>
      </c>
      <c r="H47" s="240">
        <f>160-50-75+1+20-2.9+14.9</f>
        <v>68</v>
      </c>
      <c r="I47" s="121"/>
    </row>
    <row r="48" spans="1:9" ht="22.5" customHeight="1">
      <c r="A48" s="246" t="s">
        <v>81</v>
      </c>
      <c r="B48" s="230">
        <v>156</v>
      </c>
      <c r="C48" s="239" t="s">
        <v>153</v>
      </c>
      <c r="D48" s="239" t="s">
        <v>166</v>
      </c>
      <c r="E48" s="235">
        <v>9100000190</v>
      </c>
      <c r="F48" s="251">
        <v>852</v>
      </c>
      <c r="G48" s="240">
        <f>60-30.4-0.7</f>
        <v>28.900000000000002</v>
      </c>
      <c r="H48" s="240">
        <f>60-30.4-0.7</f>
        <v>28.900000000000002</v>
      </c>
      <c r="I48" s="122"/>
    </row>
    <row r="49" spans="1:9" ht="22.5" customHeight="1">
      <c r="A49" s="246" t="s">
        <v>69</v>
      </c>
      <c r="B49" s="230">
        <v>156</v>
      </c>
      <c r="C49" s="239" t="s">
        <v>153</v>
      </c>
      <c r="D49" s="239" t="s">
        <v>166</v>
      </c>
      <c r="E49" s="235">
        <v>9100000190</v>
      </c>
      <c r="F49" s="251">
        <v>853</v>
      </c>
      <c r="G49" s="240">
        <f>60+50+75+50-5+10.7</f>
        <v>240.7</v>
      </c>
      <c r="H49" s="240">
        <v>240</v>
      </c>
      <c r="I49" s="118"/>
    </row>
    <row r="50" spans="1:9" ht="35.25" customHeight="1">
      <c r="A50" s="247" t="s">
        <v>233</v>
      </c>
      <c r="B50" s="230">
        <v>156</v>
      </c>
      <c r="C50" s="239" t="s">
        <v>153</v>
      </c>
      <c r="D50" s="239" t="s">
        <v>166</v>
      </c>
      <c r="E50" s="235">
        <v>9100020530</v>
      </c>
      <c r="F50" s="251"/>
      <c r="G50" s="240">
        <f>G51+G52</f>
        <v>238.69999999999996</v>
      </c>
      <c r="H50" s="240">
        <f>H51+H52</f>
        <v>238.69999999999996</v>
      </c>
      <c r="I50" s="118"/>
    </row>
    <row r="51" spans="1:9" ht="22.5" customHeight="1">
      <c r="A51" s="248" t="s">
        <v>288</v>
      </c>
      <c r="B51" s="230">
        <v>156</v>
      </c>
      <c r="C51" s="239" t="s">
        <v>153</v>
      </c>
      <c r="D51" s="239" t="s">
        <v>166</v>
      </c>
      <c r="E51" s="235">
        <v>9100020530</v>
      </c>
      <c r="F51" s="251">
        <v>244</v>
      </c>
      <c r="G51" s="240">
        <f>20+19+136.6+10+49+12+0.7-9.3-0.5</f>
        <v>237.49999999999997</v>
      </c>
      <c r="H51" s="240">
        <f>20+19+136.6+10+49+12+0.7-9.3-0.5</f>
        <v>237.49999999999997</v>
      </c>
      <c r="I51" s="118"/>
    </row>
    <row r="52" spans="1:9" ht="21.75" customHeight="1">
      <c r="A52" s="246" t="s">
        <v>81</v>
      </c>
      <c r="B52" s="230">
        <v>156</v>
      </c>
      <c r="C52" s="239" t="s">
        <v>153</v>
      </c>
      <c r="D52" s="239" t="s">
        <v>166</v>
      </c>
      <c r="E52" s="235">
        <v>9100020530</v>
      </c>
      <c r="F52" s="251">
        <v>852</v>
      </c>
      <c r="G52" s="240">
        <f>1+0.2</f>
        <v>1.2</v>
      </c>
      <c r="H52" s="240">
        <f>1+0.2</f>
        <v>1.2</v>
      </c>
      <c r="I52" s="118"/>
    </row>
    <row r="53" spans="1:9" ht="19.5" customHeight="1">
      <c r="A53" s="252" t="s">
        <v>361</v>
      </c>
      <c r="B53" s="249">
        <v>156</v>
      </c>
      <c r="C53" s="250" t="s">
        <v>153</v>
      </c>
      <c r="D53" s="250" t="s">
        <v>166</v>
      </c>
      <c r="E53" s="251">
        <v>9100072310</v>
      </c>
      <c r="F53" s="251"/>
      <c r="G53" s="240">
        <f>G54</f>
        <v>2</v>
      </c>
      <c r="H53" s="240">
        <f>H54</f>
        <v>2</v>
      </c>
      <c r="I53" s="118"/>
    </row>
    <row r="54" spans="1:9" ht="24" customHeight="1">
      <c r="A54" s="252" t="s">
        <v>288</v>
      </c>
      <c r="B54" s="249">
        <v>156</v>
      </c>
      <c r="C54" s="250" t="s">
        <v>153</v>
      </c>
      <c r="D54" s="250" t="s">
        <v>166</v>
      </c>
      <c r="E54" s="251">
        <v>9100072310</v>
      </c>
      <c r="F54" s="251">
        <v>244</v>
      </c>
      <c r="G54" s="240">
        <v>2</v>
      </c>
      <c r="H54" s="240">
        <v>2</v>
      </c>
      <c r="I54" s="118"/>
    </row>
    <row r="55" spans="1:9" ht="22.5" customHeight="1">
      <c r="A55" s="252" t="s">
        <v>275</v>
      </c>
      <c r="B55" s="249">
        <v>156</v>
      </c>
      <c r="C55" s="250" t="s">
        <v>153</v>
      </c>
      <c r="D55" s="250" t="s">
        <v>166</v>
      </c>
      <c r="E55" s="251">
        <v>9100090140</v>
      </c>
      <c r="F55" s="251"/>
      <c r="G55" s="240">
        <f>G56</f>
        <v>592.5</v>
      </c>
      <c r="H55" s="240">
        <f>H56</f>
        <v>592.5</v>
      </c>
      <c r="I55" s="123"/>
    </row>
    <row r="56" spans="1:9" ht="24" customHeight="1">
      <c r="A56" s="252" t="s">
        <v>18</v>
      </c>
      <c r="B56" s="249">
        <v>156</v>
      </c>
      <c r="C56" s="250" t="s">
        <v>153</v>
      </c>
      <c r="D56" s="250" t="s">
        <v>166</v>
      </c>
      <c r="E56" s="251">
        <v>9100090140</v>
      </c>
      <c r="F56" s="251">
        <v>540</v>
      </c>
      <c r="G56" s="240">
        <f>522.6+69.9</f>
        <v>592.5</v>
      </c>
      <c r="H56" s="240">
        <f>522.6+69.9</f>
        <v>592.5</v>
      </c>
      <c r="I56" s="118"/>
    </row>
    <row r="57" spans="1:9" ht="69" customHeight="1">
      <c r="A57" s="248" t="s">
        <v>304</v>
      </c>
      <c r="B57" s="230">
        <v>156</v>
      </c>
      <c r="C57" s="241" t="s">
        <v>153</v>
      </c>
      <c r="D57" s="241" t="s">
        <v>166</v>
      </c>
      <c r="E57" s="242">
        <v>9100090190</v>
      </c>
      <c r="F57" s="242"/>
      <c r="G57" s="240">
        <f>G58</f>
        <v>306.7</v>
      </c>
      <c r="H57" s="240">
        <f>H58</f>
        <v>306.7</v>
      </c>
      <c r="I57" s="118"/>
    </row>
    <row r="58" spans="1:9" ht="21.75" customHeight="1">
      <c r="A58" s="238" t="s">
        <v>18</v>
      </c>
      <c r="B58" s="230">
        <v>156</v>
      </c>
      <c r="C58" s="241" t="s">
        <v>153</v>
      </c>
      <c r="D58" s="241" t="s">
        <v>166</v>
      </c>
      <c r="E58" s="242">
        <v>9100090190</v>
      </c>
      <c r="F58" s="242">
        <v>540</v>
      </c>
      <c r="G58" s="240">
        <f>344.2-37.5</f>
        <v>306.7</v>
      </c>
      <c r="H58" s="240">
        <f>344.2-37.5</f>
        <v>306.7</v>
      </c>
      <c r="I58" s="118"/>
    </row>
    <row r="59" spans="1:9" ht="23.25" customHeight="1">
      <c r="A59" s="252" t="s">
        <v>305</v>
      </c>
      <c r="B59" s="249">
        <v>156</v>
      </c>
      <c r="C59" s="250" t="s">
        <v>153</v>
      </c>
      <c r="D59" s="250" t="s">
        <v>166</v>
      </c>
      <c r="E59" s="251">
        <v>9100090200</v>
      </c>
      <c r="F59" s="251"/>
      <c r="G59" s="240">
        <f>G60</f>
        <v>335.8</v>
      </c>
      <c r="H59" s="240">
        <f>H60</f>
        <v>335.8</v>
      </c>
      <c r="I59" s="118"/>
    </row>
    <row r="60" spans="1:9" ht="21.75" customHeight="1">
      <c r="A60" s="252" t="s">
        <v>18</v>
      </c>
      <c r="B60" s="249">
        <v>156</v>
      </c>
      <c r="C60" s="250" t="s">
        <v>153</v>
      </c>
      <c r="D60" s="250" t="s">
        <v>166</v>
      </c>
      <c r="E60" s="251">
        <v>9100090200</v>
      </c>
      <c r="F60" s="251">
        <v>540</v>
      </c>
      <c r="G60" s="240">
        <f>344.2+26.6-35</f>
        <v>335.8</v>
      </c>
      <c r="H60" s="240">
        <f>344.2+26.6-35</f>
        <v>335.8</v>
      </c>
      <c r="I60" s="118"/>
    </row>
    <row r="61" spans="1:9" ht="51.75" customHeight="1">
      <c r="A61" s="248" t="s">
        <v>306</v>
      </c>
      <c r="B61" s="230">
        <v>156</v>
      </c>
      <c r="C61" s="241" t="s">
        <v>153</v>
      </c>
      <c r="D61" s="241" t="s">
        <v>166</v>
      </c>
      <c r="E61" s="242">
        <v>9100090230</v>
      </c>
      <c r="F61" s="242"/>
      <c r="G61" s="240">
        <f>G62</f>
        <v>1071.5</v>
      </c>
      <c r="H61" s="240">
        <f>H62</f>
        <v>1071.5</v>
      </c>
      <c r="I61" s="118"/>
    </row>
    <row r="62" spans="1:9" ht="16.5" customHeight="1">
      <c r="A62" s="238" t="s">
        <v>18</v>
      </c>
      <c r="B62" s="230">
        <v>156</v>
      </c>
      <c r="C62" s="241" t="s">
        <v>153</v>
      </c>
      <c r="D62" s="241" t="s">
        <v>166</v>
      </c>
      <c r="E62" s="242">
        <v>9100090230</v>
      </c>
      <c r="F62" s="242">
        <v>540</v>
      </c>
      <c r="G62" s="240">
        <f>894.9+176.6</f>
        <v>1071.5</v>
      </c>
      <c r="H62" s="240">
        <f>894.9+176.6</f>
        <v>1071.5</v>
      </c>
      <c r="I62" s="118"/>
    </row>
    <row r="63" spans="1:9" ht="19.5" customHeight="1">
      <c r="A63" s="248" t="s">
        <v>234</v>
      </c>
      <c r="B63" s="230">
        <v>156</v>
      </c>
      <c r="C63" s="241" t="s">
        <v>153</v>
      </c>
      <c r="D63" s="241" t="s">
        <v>166</v>
      </c>
      <c r="E63" s="242">
        <v>9100090260</v>
      </c>
      <c r="F63" s="242"/>
      <c r="G63" s="240">
        <f>G64</f>
        <v>0.30000000000000004</v>
      </c>
      <c r="H63" s="240">
        <f>H64</f>
        <v>0.30000000000000004</v>
      </c>
      <c r="I63" s="118"/>
    </row>
    <row r="64" spans="1:9" ht="15.75">
      <c r="A64" s="238" t="s">
        <v>18</v>
      </c>
      <c r="B64" s="230">
        <v>156</v>
      </c>
      <c r="C64" s="241" t="s">
        <v>153</v>
      </c>
      <c r="D64" s="241" t="s">
        <v>166</v>
      </c>
      <c r="E64" s="242">
        <v>9100090260</v>
      </c>
      <c r="F64" s="242">
        <v>540</v>
      </c>
      <c r="G64" s="240">
        <f>1-0.7</f>
        <v>0.30000000000000004</v>
      </c>
      <c r="H64" s="240">
        <f>1-0.7</f>
        <v>0.30000000000000004</v>
      </c>
      <c r="I64" s="118"/>
    </row>
    <row r="65" spans="1:9" ht="20.25" customHeight="1">
      <c r="A65" s="238" t="s">
        <v>326</v>
      </c>
      <c r="B65" s="230"/>
      <c r="C65" s="241"/>
      <c r="D65" s="241"/>
      <c r="E65" s="242"/>
      <c r="F65" s="242"/>
      <c r="G65" s="240">
        <f>G66</f>
        <v>111.3</v>
      </c>
      <c r="H65" s="240">
        <f>H66</f>
        <v>111.3</v>
      </c>
      <c r="I65" s="122"/>
    </row>
    <row r="66" spans="1:9" ht="15.75">
      <c r="A66" s="238" t="s">
        <v>18</v>
      </c>
      <c r="B66" s="230">
        <v>156</v>
      </c>
      <c r="C66" s="241" t="s">
        <v>153</v>
      </c>
      <c r="D66" s="241" t="s">
        <v>166</v>
      </c>
      <c r="E66" s="242">
        <v>9100090280</v>
      </c>
      <c r="F66" s="242">
        <v>540</v>
      </c>
      <c r="G66" s="240">
        <v>111.3</v>
      </c>
      <c r="H66" s="240">
        <v>111.3</v>
      </c>
      <c r="I66" s="118"/>
    </row>
    <row r="67" spans="1:9" ht="25.5" customHeight="1">
      <c r="A67" s="233" t="s">
        <v>167</v>
      </c>
      <c r="B67" s="230">
        <v>156</v>
      </c>
      <c r="C67" s="234" t="s">
        <v>70</v>
      </c>
      <c r="D67" s="234" t="s">
        <v>66</v>
      </c>
      <c r="E67" s="230"/>
      <c r="F67" s="230"/>
      <c r="G67" s="236">
        <f>G68</f>
        <v>233.89999999999998</v>
      </c>
      <c r="H67" s="236">
        <f>H68</f>
        <v>233.89999999999998</v>
      </c>
      <c r="I67" s="118"/>
    </row>
    <row r="68" spans="1:9" ht="21" customHeight="1">
      <c r="A68" s="238" t="s">
        <v>29</v>
      </c>
      <c r="B68" s="230">
        <v>156</v>
      </c>
      <c r="C68" s="239" t="s">
        <v>70</v>
      </c>
      <c r="D68" s="239" t="s">
        <v>156</v>
      </c>
      <c r="E68" s="235"/>
      <c r="F68" s="251"/>
      <c r="G68" s="240">
        <f>G69+G70</f>
        <v>233.89999999999998</v>
      </c>
      <c r="H68" s="240">
        <f>H69+H70</f>
        <v>233.89999999999998</v>
      </c>
      <c r="I68" s="118"/>
    </row>
    <row r="69" spans="1:9" ht="31.5">
      <c r="A69" s="238" t="s">
        <v>168</v>
      </c>
      <c r="B69" s="230">
        <v>156</v>
      </c>
      <c r="C69" s="239" t="s">
        <v>70</v>
      </c>
      <c r="D69" s="239" t="s">
        <v>156</v>
      </c>
      <c r="E69" s="235">
        <v>9100051180</v>
      </c>
      <c r="F69" s="251">
        <v>121</v>
      </c>
      <c r="G69" s="240">
        <f>180.1+2.7</f>
        <v>182.79999999999998</v>
      </c>
      <c r="H69" s="240">
        <f>180.1+2.7</f>
        <v>182.79999999999998</v>
      </c>
      <c r="I69" s="118"/>
    </row>
    <row r="70" spans="1:9" s="30" customFormat="1" ht="47.25">
      <c r="A70" s="238" t="s">
        <v>169</v>
      </c>
      <c r="B70" s="230">
        <v>156</v>
      </c>
      <c r="C70" s="239" t="s">
        <v>70</v>
      </c>
      <c r="D70" s="239" t="s">
        <v>156</v>
      </c>
      <c r="E70" s="235">
        <v>9100051180</v>
      </c>
      <c r="F70" s="251">
        <v>129</v>
      </c>
      <c r="G70" s="240">
        <f>53.8-2.7</f>
        <v>51.099999999999994</v>
      </c>
      <c r="H70" s="240">
        <f>53.8-2.7</f>
        <v>51.099999999999994</v>
      </c>
      <c r="I70" s="118"/>
    </row>
    <row r="71" spans="1:9" ht="22.5" customHeight="1">
      <c r="A71" s="233" t="s">
        <v>170</v>
      </c>
      <c r="B71" s="230">
        <v>156</v>
      </c>
      <c r="C71" s="253" t="s">
        <v>156</v>
      </c>
      <c r="D71" s="253" t="s">
        <v>66</v>
      </c>
      <c r="E71" s="229"/>
      <c r="F71" s="288"/>
      <c r="G71" s="254">
        <f>G72</f>
        <v>100</v>
      </c>
      <c r="H71" s="254">
        <f>H72</f>
        <v>100</v>
      </c>
      <c r="I71" s="118"/>
    </row>
    <row r="72" spans="1:9" ht="20.25" customHeight="1">
      <c r="A72" s="237" t="s">
        <v>173</v>
      </c>
      <c r="B72" s="230">
        <v>156</v>
      </c>
      <c r="C72" s="239" t="s">
        <v>156</v>
      </c>
      <c r="D72" s="239">
        <v>10</v>
      </c>
      <c r="E72" s="235"/>
      <c r="F72" s="251"/>
      <c r="G72" s="240">
        <f>G75</f>
        <v>100</v>
      </c>
      <c r="H72" s="240">
        <f>H75</f>
        <v>100</v>
      </c>
      <c r="I72" s="117"/>
    </row>
    <row r="73" spans="1:9" ht="63">
      <c r="A73" s="222" t="s">
        <v>362</v>
      </c>
      <c r="B73" s="230">
        <v>156</v>
      </c>
      <c r="C73" s="239" t="s">
        <v>156</v>
      </c>
      <c r="D73" s="239" t="s">
        <v>363</v>
      </c>
      <c r="E73" s="142" t="s">
        <v>364</v>
      </c>
      <c r="F73" s="251"/>
      <c r="G73" s="299">
        <f aca="true" t="shared" si="0" ref="G73:H75">G74</f>
        <v>100</v>
      </c>
      <c r="H73" s="299">
        <f t="shared" si="0"/>
        <v>100</v>
      </c>
      <c r="I73" s="117"/>
    </row>
    <row r="74" spans="1:9" ht="31.5">
      <c r="A74" s="226" t="s">
        <v>365</v>
      </c>
      <c r="B74" s="230">
        <v>156</v>
      </c>
      <c r="C74" s="239" t="s">
        <v>156</v>
      </c>
      <c r="D74" s="239" t="s">
        <v>363</v>
      </c>
      <c r="E74" s="144" t="s">
        <v>366</v>
      </c>
      <c r="F74" s="290"/>
      <c r="G74" s="291">
        <f t="shared" si="0"/>
        <v>100</v>
      </c>
      <c r="H74" s="291">
        <f t="shared" si="0"/>
        <v>100</v>
      </c>
      <c r="I74" s="119"/>
    </row>
    <row r="75" spans="1:9" ht="15.75">
      <c r="A75" s="226" t="s">
        <v>308</v>
      </c>
      <c r="B75" s="230">
        <v>156</v>
      </c>
      <c r="C75" s="239" t="s">
        <v>156</v>
      </c>
      <c r="D75" s="239">
        <v>10</v>
      </c>
      <c r="E75" s="235">
        <v>4900123010</v>
      </c>
      <c r="F75" s="251"/>
      <c r="G75" s="240">
        <f t="shared" si="0"/>
        <v>100</v>
      </c>
      <c r="H75" s="240">
        <f t="shared" si="0"/>
        <v>100</v>
      </c>
      <c r="I75" s="110"/>
    </row>
    <row r="76" spans="1:8" ht="15.75">
      <c r="A76" s="226" t="s">
        <v>175</v>
      </c>
      <c r="B76" s="230">
        <v>156</v>
      </c>
      <c r="C76" s="239" t="s">
        <v>156</v>
      </c>
      <c r="D76" s="239">
        <v>10</v>
      </c>
      <c r="E76" s="235">
        <v>4900123010</v>
      </c>
      <c r="F76" s="251">
        <v>612</v>
      </c>
      <c r="G76" s="240">
        <v>100</v>
      </c>
      <c r="H76" s="240">
        <v>100</v>
      </c>
    </row>
    <row r="77" spans="1:8" ht="18.75">
      <c r="A77" s="233" t="s">
        <v>174</v>
      </c>
      <c r="B77" s="230">
        <v>156</v>
      </c>
      <c r="C77" s="253" t="s">
        <v>158</v>
      </c>
      <c r="D77" s="253" t="s">
        <v>66</v>
      </c>
      <c r="E77" s="229"/>
      <c r="F77" s="288"/>
      <c r="G77" s="254">
        <f>G78</f>
        <v>54411.6</v>
      </c>
      <c r="H77" s="254">
        <f>H78</f>
        <v>54224.7</v>
      </c>
    </row>
    <row r="78" spans="1:8" ht="18.75" customHeight="1">
      <c r="A78" s="238" t="s">
        <v>25</v>
      </c>
      <c r="B78" s="230">
        <v>156</v>
      </c>
      <c r="C78" s="239" t="s">
        <v>158</v>
      </c>
      <c r="D78" s="239" t="s">
        <v>172</v>
      </c>
      <c r="E78" s="235"/>
      <c r="F78" s="251"/>
      <c r="G78" s="240">
        <f>G79</f>
        <v>54411.6</v>
      </c>
      <c r="H78" s="240">
        <f>H79</f>
        <v>54224.7</v>
      </c>
    </row>
    <row r="79" spans="1:8" ht="63">
      <c r="A79" s="222" t="s">
        <v>290</v>
      </c>
      <c r="B79" s="230">
        <v>156</v>
      </c>
      <c r="C79" s="234" t="s">
        <v>158</v>
      </c>
      <c r="D79" s="234" t="s">
        <v>172</v>
      </c>
      <c r="E79" s="256">
        <v>3900000000</v>
      </c>
      <c r="F79" s="249"/>
      <c r="G79" s="236">
        <f>G80+G85+G88+G91+G94+G97</f>
        <v>54411.6</v>
      </c>
      <c r="H79" s="236">
        <f>H80+H85+H88+H91+H94+H97</f>
        <v>54224.7</v>
      </c>
    </row>
    <row r="80" spans="1:8" ht="47.25">
      <c r="A80" s="226" t="s">
        <v>367</v>
      </c>
      <c r="B80" s="230">
        <v>156</v>
      </c>
      <c r="C80" s="239" t="s">
        <v>158</v>
      </c>
      <c r="D80" s="239" t="s">
        <v>172</v>
      </c>
      <c r="E80" s="242">
        <v>3900100000</v>
      </c>
      <c r="F80" s="251"/>
      <c r="G80" s="240">
        <f>G81+G83</f>
        <v>2749.7999999999997</v>
      </c>
      <c r="H80" s="240">
        <f>H81+H83</f>
        <v>2749.7999999999997</v>
      </c>
    </row>
    <row r="81" spans="1:8" ht="15.75">
      <c r="A81" s="226" t="s">
        <v>235</v>
      </c>
      <c r="B81" s="230">
        <v>156</v>
      </c>
      <c r="C81" s="239" t="s">
        <v>158</v>
      </c>
      <c r="D81" s="239" t="s">
        <v>172</v>
      </c>
      <c r="E81" s="242">
        <v>3900120300</v>
      </c>
      <c r="F81" s="251"/>
      <c r="G81" s="240">
        <f>G82</f>
        <v>2284.2</v>
      </c>
      <c r="H81" s="240">
        <f>H82</f>
        <v>2284.2</v>
      </c>
    </row>
    <row r="82" spans="1:8" ht="15.75">
      <c r="A82" s="238" t="s">
        <v>175</v>
      </c>
      <c r="B82" s="230">
        <v>156</v>
      </c>
      <c r="C82" s="239" t="s">
        <v>158</v>
      </c>
      <c r="D82" s="239" t="s">
        <v>172</v>
      </c>
      <c r="E82" s="242">
        <v>3900120300</v>
      </c>
      <c r="F82" s="251">
        <v>612</v>
      </c>
      <c r="G82" s="257">
        <f>2067+181.7+15+100+14.4-93.9</f>
        <v>2284.2</v>
      </c>
      <c r="H82" s="257">
        <f>2067+181.7+15+100+14.4-93.9</f>
        <v>2284.2</v>
      </c>
    </row>
    <row r="83" spans="1:8" ht="31.5">
      <c r="A83" s="238" t="s">
        <v>236</v>
      </c>
      <c r="B83" s="230">
        <v>156</v>
      </c>
      <c r="C83" s="239" t="s">
        <v>158</v>
      </c>
      <c r="D83" s="239" t="s">
        <v>172</v>
      </c>
      <c r="E83" s="242" t="s">
        <v>368</v>
      </c>
      <c r="F83" s="251"/>
      <c r="G83" s="257">
        <f>G84</f>
        <v>465.6</v>
      </c>
      <c r="H83" s="257">
        <f>H84</f>
        <v>465.6</v>
      </c>
    </row>
    <row r="84" spans="1:8" ht="15.75">
      <c r="A84" s="238" t="s">
        <v>175</v>
      </c>
      <c r="B84" s="230">
        <v>156</v>
      </c>
      <c r="C84" s="239" t="s">
        <v>158</v>
      </c>
      <c r="D84" s="239" t="s">
        <v>172</v>
      </c>
      <c r="E84" s="242" t="s">
        <v>368</v>
      </c>
      <c r="F84" s="251">
        <v>612</v>
      </c>
      <c r="G84" s="257">
        <v>465.6</v>
      </c>
      <c r="H84" s="257">
        <v>465.6</v>
      </c>
    </row>
    <row r="85" spans="1:8" ht="31.5">
      <c r="A85" s="292" t="s">
        <v>369</v>
      </c>
      <c r="B85" s="230">
        <v>156</v>
      </c>
      <c r="C85" s="241" t="s">
        <v>158</v>
      </c>
      <c r="D85" s="241" t="s">
        <v>172</v>
      </c>
      <c r="E85" s="242">
        <v>3900200000</v>
      </c>
      <c r="F85" s="251"/>
      <c r="G85" s="257">
        <f>G86</f>
        <v>934.8000000000001</v>
      </c>
      <c r="H85" s="257">
        <f>H86</f>
        <v>934.8000000000001</v>
      </c>
    </row>
    <row r="86" spans="1:8" ht="63">
      <c r="A86" s="238" t="s">
        <v>237</v>
      </c>
      <c r="B86" s="230">
        <v>156</v>
      </c>
      <c r="C86" s="241" t="s">
        <v>158</v>
      </c>
      <c r="D86" s="241" t="s">
        <v>172</v>
      </c>
      <c r="E86" s="242" t="s">
        <v>310</v>
      </c>
      <c r="F86" s="251"/>
      <c r="G86" s="257">
        <f>G87</f>
        <v>934.8000000000001</v>
      </c>
      <c r="H86" s="257">
        <f>H87</f>
        <v>934.8000000000001</v>
      </c>
    </row>
    <row r="87" spans="1:8" ht="15.75">
      <c r="A87" s="238" t="s">
        <v>288</v>
      </c>
      <c r="B87" s="230">
        <v>156</v>
      </c>
      <c r="C87" s="241" t="s">
        <v>158</v>
      </c>
      <c r="D87" s="241" t="s">
        <v>172</v>
      </c>
      <c r="E87" s="242" t="s">
        <v>310</v>
      </c>
      <c r="F87" s="251">
        <v>244</v>
      </c>
      <c r="G87" s="257">
        <f>901.7+22+68.2-57.1</f>
        <v>934.8000000000001</v>
      </c>
      <c r="H87" s="257">
        <f>901.7+22+68.2-57.1</f>
        <v>934.8000000000001</v>
      </c>
    </row>
    <row r="88" spans="1:8" ht="31.5">
      <c r="A88" s="226" t="s">
        <v>370</v>
      </c>
      <c r="B88" s="230">
        <v>156</v>
      </c>
      <c r="C88" s="241" t="s">
        <v>158</v>
      </c>
      <c r="D88" s="241" t="s">
        <v>172</v>
      </c>
      <c r="E88" s="242">
        <v>3900400000</v>
      </c>
      <c r="F88" s="251"/>
      <c r="G88" s="240">
        <f>G89</f>
        <v>279.6</v>
      </c>
      <c r="H88" s="240">
        <f>H89</f>
        <v>279.6</v>
      </c>
    </row>
    <row r="89" spans="1:8" ht="15.75">
      <c r="A89" s="238" t="s">
        <v>235</v>
      </c>
      <c r="B89" s="230">
        <v>156</v>
      </c>
      <c r="C89" s="239" t="s">
        <v>158</v>
      </c>
      <c r="D89" s="239" t="s">
        <v>172</v>
      </c>
      <c r="E89" s="242">
        <v>3900420300</v>
      </c>
      <c r="F89" s="251"/>
      <c r="G89" s="240">
        <f>G90</f>
        <v>279.6</v>
      </c>
      <c r="H89" s="240">
        <f>H90</f>
        <v>279.6</v>
      </c>
    </row>
    <row r="90" spans="1:8" ht="15.75">
      <c r="A90" s="238" t="s">
        <v>288</v>
      </c>
      <c r="B90" s="230">
        <v>156</v>
      </c>
      <c r="C90" s="239" t="s">
        <v>158</v>
      </c>
      <c r="D90" s="239" t="s">
        <v>172</v>
      </c>
      <c r="E90" s="242">
        <v>3900420300</v>
      </c>
      <c r="F90" s="251">
        <v>244</v>
      </c>
      <c r="G90" s="240">
        <f>47.1+250-17.5</f>
        <v>279.6</v>
      </c>
      <c r="H90" s="240">
        <f>47.1+250-17.5</f>
        <v>279.6</v>
      </c>
    </row>
    <row r="91" spans="1:8" ht="15.75">
      <c r="A91" s="292" t="s">
        <v>371</v>
      </c>
      <c r="B91" s="230">
        <v>156</v>
      </c>
      <c r="C91" s="241" t="s">
        <v>158</v>
      </c>
      <c r="D91" s="241" t="s">
        <v>172</v>
      </c>
      <c r="E91" s="242">
        <v>3900500000</v>
      </c>
      <c r="F91" s="251"/>
      <c r="G91" s="257">
        <f>G92</f>
        <v>49275.5</v>
      </c>
      <c r="H91" s="257">
        <f>H92</f>
        <v>49275.5</v>
      </c>
    </row>
    <row r="92" spans="1:8" ht="31.5">
      <c r="A92" s="238" t="s">
        <v>236</v>
      </c>
      <c r="B92" s="230">
        <v>156</v>
      </c>
      <c r="C92" s="241" t="s">
        <v>158</v>
      </c>
      <c r="D92" s="241" t="s">
        <v>172</v>
      </c>
      <c r="E92" s="242" t="s">
        <v>372</v>
      </c>
      <c r="F92" s="251"/>
      <c r="G92" s="240">
        <f>G93</f>
        <v>49275.5</v>
      </c>
      <c r="H92" s="240">
        <f>H93</f>
        <v>49275.5</v>
      </c>
    </row>
    <row r="93" spans="1:8" ht="15.75">
      <c r="A93" s="238" t="s">
        <v>288</v>
      </c>
      <c r="B93" s="230">
        <v>156</v>
      </c>
      <c r="C93" s="241" t="s">
        <v>158</v>
      </c>
      <c r="D93" s="241" t="s">
        <v>172</v>
      </c>
      <c r="E93" s="242" t="s">
        <v>372</v>
      </c>
      <c r="F93" s="251">
        <v>244</v>
      </c>
      <c r="G93" s="240">
        <f>26949.3+25000-402.3-1797.7-473.8</f>
        <v>49275.5</v>
      </c>
      <c r="H93" s="240">
        <f>26949.3+25000-402.3-1797.7-473.8</f>
        <v>49275.5</v>
      </c>
    </row>
    <row r="94" spans="1:8" ht="47.25">
      <c r="A94" s="238" t="s">
        <v>373</v>
      </c>
      <c r="B94" s="230">
        <v>156</v>
      </c>
      <c r="C94" s="239" t="s">
        <v>158</v>
      </c>
      <c r="D94" s="239" t="s">
        <v>172</v>
      </c>
      <c r="E94" s="242">
        <v>3900600000</v>
      </c>
      <c r="F94" s="251"/>
      <c r="G94" s="240">
        <f>G95</f>
        <v>685</v>
      </c>
      <c r="H94" s="240">
        <f>H95</f>
        <v>685</v>
      </c>
    </row>
    <row r="95" spans="1:8" ht="15.75">
      <c r="A95" s="226" t="s">
        <v>235</v>
      </c>
      <c r="B95" s="230">
        <v>156</v>
      </c>
      <c r="C95" s="239" t="s">
        <v>158</v>
      </c>
      <c r="D95" s="239" t="s">
        <v>172</v>
      </c>
      <c r="E95" s="242">
        <v>3900620300</v>
      </c>
      <c r="F95" s="251"/>
      <c r="G95" s="240">
        <f>G96</f>
        <v>685</v>
      </c>
      <c r="H95" s="240">
        <f>H96</f>
        <v>685</v>
      </c>
    </row>
    <row r="96" spans="1:8" ht="31.5">
      <c r="A96" s="238" t="s">
        <v>180</v>
      </c>
      <c r="B96" s="230">
        <v>156</v>
      </c>
      <c r="C96" s="239" t="s">
        <v>158</v>
      </c>
      <c r="D96" s="239" t="s">
        <v>172</v>
      </c>
      <c r="E96" s="242">
        <v>3900620300</v>
      </c>
      <c r="F96" s="251">
        <v>244</v>
      </c>
      <c r="G96" s="240">
        <f>1000-315</f>
        <v>685</v>
      </c>
      <c r="H96" s="240">
        <f>1000-315</f>
        <v>685</v>
      </c>
    </row>
    <row r="97" spans="1:8" ht="31.5">
      <c r="A97" s="292" t="s">
        <v>374</v>
      </c>
      <c r="B97" s="230">
        <v>156</v>
      </c>
      <c r="C97" s="241" t="s">
        <v>158</v>
      </c>
      <c r="D97" s="241" t="s">
        <v>172</v>
      </c>
      <c r="E97" s="242">
        <v>3900700000</v>
      </c>
      <c r="F97" s="251"/>
      <c r="G97" s="240">
        <f>G98</f>
        <v>486.9</v>
      </c>
      <c r="H97" s="240">
        <f>H98</f>
        <v>300</v>
      </c>
    </row>
    <row r="98" spans="1:8" ht="15.75">
      <c r="A98" s="226" t="s">
        <v>235</v>
      </c>
      <c r="B98" s="230">
        <v>156</v>
      </c>
      <c r="C98" s="241" t="s">
        <v>158</v>
      </c>
      <c r="D98" s="241" t="s">
        <v>172</v>
      </c>
      <c r="E98" s="242">
        <v>3900720300</v>
      </c>
      <c r="F98" s="251"/>
      <c r="G98" s="291">
        <f>G99</f>
        <v>486.9</v>
      </c>
      <c r="H98" s="291">
        <f>H99</f>
        <v>300</v>
      </c>
    </row>
    <row r="99" spans="1:8" ht="31.5">
      <c r="A99" s="238" t="s">
        <v>180</v>
      </c>
      <c r="B99" s="230">
        <v>156</v>
      </c>
      <c r="C99" s="241" t="s">
        <v>158</v>
      </c>
      <c r="D99" s="241" t="s">
        <v>172</v>
      </c>
      <c r="E99" s="242">
        <v>3900720300</v>
      </c>
      <c r="F99" s="251">
        <v>244</v>
      </c>
      <c r="G99" s="240">
        <f>200+300-13.1</f>
        <v>486.9</v>
      </c>
      <c r="H99" s="240">
        <v>300</v>
      </c>
    </row>
    <row r="100" spans="1:8" ht="18.75">
      <c r="A100" s="233" t="s">
        <v>176</v>
      </c>
      <c r="B100" s="230">
        <v>156</v>
      </c>
      <c r="C100" s="253" t="s">
        <v>177</v>
      </c>
      <c r="D100" s="253" t="s">
        <v>66</v>
      </c>
      <c r="E100" s="233"/>
      <c r="F100" s="293"/>
      <c r="G100" s="254">
        <f>G101+G108+G118+G139</f>
        <v>37672.4</v>
      </c>
      <c r="H100" s="254">
        <f>H101+H108+H118+H139</f>
        <v>35849.100000000006</v>
      </c>
    </row>
    <row r="101" spans="1:8" ht="15.75">
      <c r="A101" s="237" t="s">
        <v>22</v>
      </c>
      <c r="B101" s="230">
        <v>156</v>
      </c>
      <c r="C101" s="234" t="s">
        <v>177</v>
      </c>
      <c r="D101" s="234" t="s">
        <v>153</v>
      </c>
      <c r="E101" s="235"/>
      <c r="F101" s="251"/>
      <c r="G101" s="236">
        <f>G102</f>
        <v>775</v>
      </c>
      <c r="H101" s="236">
        <f>H102</f>
        <v>743.4</v>
      </c>
    </row>
    <row r="102" spans="1:8" ht="15.75">
      <c r="A102" s="238" t="s">
        <v>154</v>
      </c>
      <c r="B102" s="230">
        <v>156</v>
      </c>
      <c r="C102" s="239" t="s">
        <v>177</v>
      </c>
      <c r="D102" s="239" t="s">
        <v>153</v>
      </c>
      <c r="E102" s="235">
        <v>9100000000</v>
      </c>
      <c r="F102" s="251"/>
      <c r="G102" s="240">
        <f>G103+G106</f>
        <v>775</v>
      </c>
      <c r="H102" s="240">
        <f>H103+H106</f>
        <v>743.4</v>
      </c>
    </row>
    <row r="103" spans="1:8" ht="15.75">
      <c r="A103" s="238" t="s">
        <v>179</v>
      </c>
      <c r="B103" s="230">
        <v>156</v>
      </c>
      <c r="C103" s="239" t="s">
        <v>177</v>
      </c>
      <c r="D103" s="239" t="s">
        <v>153</v>
      </c>
      <c r="E103" s="235">
        <v>9100021050</v>
      </c>
      <c r="F103" s="251"/>
      <c r="G103" s="240">
        <f>SUM(G104:G105)</f>
        <v>774.5</v>
      </c>
      <c r="H103" s="240">
        <f>SUM(H104:H105)</f>
        <v>742.9</v>
      </c>
    </row>
    <row r="104" spans="1:8" ht="15.75">
      <c r="A104" s="238" t="s">
        <v>288</v>
      </c>
      <c r="B104" s="230">
        <v>156</v>
      </c>
      <c r="C104" s="239" t="s">
        <v>177</v>
      </c>
      <c r="D104" s="239" t="s">
        <v>153</v>
      </c>
      <c r="E104" s="235">
        <v>9100021050</v>
      </c>
      <c r="F104" s="251">
        <v>244</v>
      </c>
      <c r="G104" s="240">
        <f>900-210-15.5</f>
        <v>674.5</v>
      </c>
      <c r="H104" s="240">
        <v>642.9</v>
      </c>
    </row>
    <row r="105" spans="1:8" ht="15.75">
      <c r="A105" s="258" t="s">
        <v>175</v>
      </c>
      <c r="B105" s="230">
        <v>156</v>
      </c>
      <c r="C105" s="239" t="s">
        <v>177</v>
      </c>
      <c r="D105" s="239" t="s">
        <v>153</v>
      </c>
      <c r="E105" s="235">
        <v>9100021050</v>
      </c>
      <c r="F105" s="251">
        <v>612</v>
      </c>
      <c r="G105" s="240">
        <v>100</v>
      </c>
      <c r="H105" s="240">
        <v>100</v>
      </c>
    </row>
    <row r="106" spans="1:8" ht="15.75">
      <c r="A106" s="238" t="s">
        <v>178</v>
      </c>
      <c r="B106" s="230">
        <v>156</v>
      </c>
      <c r="C106" s="239" t="s">
        <v>177</v>
      </c>
      <c r="D106" s="239" t="s">
        <v>153</v>
      </c>
      <c r="E106" s="235">
        <v>9100023020</v>
      </c>
      <c r="F106" s="251"/>
      <c r="G106" s="240">
        <f>G107</f>
        <v>0.5</v>
      </c>
      <c r="H106" s="240">
        <f>H107</f>
        <v>0.5</v>
      </c>
    </row>
    <row r="107" spans="1:8" ht="15.75">
      <c r="A107" s="238" t="s">
        <v>288</v>
      </c>
      <c r="B107" s="230">
        <v>156</v>
      </c>
      <c r="C107" s="239" t="s">
        <v>177</v>
      </c>
      <c r="D107" s="239" t="s">
        <v>153</v>
      </c>
      <c r="E107" s="235">
        <v>9100023020</v>
      </c>
      <c r="F107" s="251">
        <v>244</v>
      </c>
      <c r="G107" s="240">
        <f>5-4.5</f>
        <v>0.5</v>
      </c>
      <c r="H107" s="240">
        <f>5-4.5</f>
        <v>0.5</v>
      </c>
    </row>
    <row r="108" spans="1:8" ht="15.75">
      <c r="A108" s="237" t="s">
        <v>64</v>
      </c>
      <c r="B108" s="230">
        <v>156</v>
      </c>
      <c r="C108" s="234" t="s">
        <v>177</v>
      </c>
      <c r="D108" s="234" t="s">
        <v>70</v>
      </c>
      <c r="E108" s="230"/>
      <c r="F108" s="249"/>
      <c r="G108" s="236">
        <f>G109+G116</f>
        <v>7551.800000000001</v>
      </c>
      <c r="H108" s="236">
        <f>H109+H116</f>
        <v>7551.800000000001</v>
      </c>
    </row>
    <row r="109" spans="1:8" ht="78.75">
      <c r="A109" s="259" t="s">
        <v>294</v>
      </c>
      <c r="B109" s="230">
        <v>156</v>
      </c>
      <c r="C109" s="239" t="s">
        <v>177</v>
      </c>
      <c r="D109" s="239" t="s">
        <v>70</v>
      </c>
      <c r="E109" s="242">
        <v>4100000000</v>
      </c>
      <c r="F109" s="251"/>
      <c r="G109" s="240">
        <f>G110+G113</f>
        <v>5322.700000000001</v>
      </c>
      <c r="H109" s="240">
        <f>H110+H113</f>
        <v>5322.700000000001</v>
      </c>
    </row>
    <row r="110" spans="1:8" ht="31.5">
      <c r="A110" s="259" t="s">
        <v>297</v>
      </c>
      <c r="B110" s="230">
        <v>156</v>
      </c>
      <c r="C110" s="239" t="s">
        <v>177</v>
      </c>
      <c r="D110" s="239" t="s">
        <v>70</v>
      </c>
      <c r="E110" s="242">
        <v>4100200000</v>
      </c>
      <c r="F110" s="251"/>
      <c r="G110" s="240">
        <f>G111</f>
        <v>2313.4</v>
      </c>
      <c r="H110" s="240">
        <f>H111</f>
        <v>2313.4</v>
      </c>
    </row>
    <row r="111" spans="1:8" ht="31.5">
      <c r="A111" s="259" t="s">
        <v>311</v>
      </c>
      <c r="B111" s="230">
        <v>156</v>
      </c>
      <c r="C111" s="239" t="s">
        <v>177</v>
      </c>
      <c r="D111" s="239" t="s">
        <v>70</v>
      </c>
      <c r="E111" s="242" t="s">
        <v>375</v>
      </c>
      <c r="F111" s="251"/>
      <c r="G111" s="240">
        <f>G112</f>
        <v>2313.4</v>
      </c>
      <c r="H111" s="240">
        <f>H112</f>
        <v>2313.4</v>
      </c>
    </row>
    <row r="112" spans="1:8" ht="15.75">
      <c r="A112" s="259" t="s">
        <v>288</v>
      </c>
      <c r="B112" s="230">
        <v>156</v>
      </c>
      <c r="C112" s="239" t="s">
        <v>177</v>
      </c>
      <c r="D112" s="239" t="s">
        <v>70</v>
      </c>
      <c r="E112" s="242" t="s">
        <v>375</v>
      </c>
      <c r="F112" s="251">
        <v>244</v>
      </c>
      <c r="G112" s="240">
        <f>1500+227.9+585.5</f>
        <v>2313.4</v>
      </c>
      <c r="H112" s="240">
        <f>1500+227.9+585.5</f>
        <v>2313.4</v>
      </c>
    </row>
    <row r="113" spans="1:8" ht="63">
      <c r="A113" s="226" t="s">
        <v>376</v>
      </c>
      <c r="B113" s="230">
        <v>156</v>
      </c>
      <c r="C113" s="239" t="s">
        <v>177</v>
      </c>
      <c r="D113" s="239" t="s">
        <v>70</v>
      </c>
      <c r="E113" s="242">
        <v>4100400000</v>
      </c>
      <c r="F113" s="251"/>
      <c r="G113" s="240">
        <f>G114</f>
        <v>3009.3</v>
      </c>
      <c r="H113" s="240">
        <f>H114</f>
        <v>3009.3</v>
      </c>
    </row>
    <row r="114" spans="1:8" ht="15.75">
      <c r="A114" s="238" t="s">
        <v>71</v>
      </c>
      <c r="B114" s="230">
        <v>156</v>
      </c>
      <c r="C114" s="239" t="s">
        <v>177</v>
      </c>
      <c r="D114" s="239" t="s">
        <v>70</v>
      </c>
      <c r="E114" s="242">
        <v>4100423090</v>
      </c>
      <c r="F114" s="251"/>
      <c r="G114" s="240">
        <f>G115</f>
        <v>3009.3</v>
      </c>
      <c r="H114" s="240">
        <f>H115</f>
        <v>3009.3</v>
      </c>
    </row>
    <row r="115" spans="1:8" ht="63">
      <c r="A115" s="259" t="s">
        <v>312</v>
      </c>
      <c r="B115" s="230">
        <v>156</v>
      </c>
      <c r="C115" s="239" t="s">
        <v>177</v>
      </c>
      <c r="D115" s="239" t="s">
        <v>70</v>
      </c>
      <c r="E115" s="242">
        <v>4100423090</v>
      </c>
      <c r="F115" s="242">
        <v>811</v>
      </c>
      <c r="G115" s="240">
        <f>2400+600+9.3</f>
        <v>3009.3</v>
      </c>
      <c r="H115" s="240">
        <f>2400+600+9.3</f>
        <v>3009.3</v>
      </c>
    </row>
    <row r="116" spans="1:8" ht="15.75">
      <c r="A116" s="238" t="s">
        <v>71</v>
      </c>
      <c r="B116" s="230">
        <v>156</v>
      </c>
      <c r="C116" s="239" t="s">
        <v>177</v>
      </c>
      <c r="D116" s="239" t="s">
        <v>70</v>
      </c>
      <c r="E116" s="235">
        <v>9100023090</v>
      </c>
      <c r="F116" s="251"/>
      <c r="G116" s="240">
        <f>G117</f>
        <v>2229.1</v>
      </c>
      <c r="H116" s="240">
        <f>H117</f>
        <v>2229.1</v>
      </c>
    </row>
    <row r="117" spans="1:8" ht="15.75">
      <c r="A117" s="259" t="s">
        <v>288</v>
      </c>
      <c r="B117" s="230">
        <v>156</v>
      </c>
      <c r="C117" s="239" t="s">
        <v>177</v>
      </c>
      <c r="D117" s="239" t="s">
        <v>70</v>
      </c>
      <c r="E117" s="242">
        <v>9100023090</v>
      </c>
      <c r="F117" s="251">
        <v>244</v>
      </c>
      <c r="G117" s="240">
        <f>1280+221-15+585+160-1.9</f>
        <v>2229.1</v>
      </c>
      <c r="H117" s="240">
        <f>1280+221-15+585+160-1.9</f>
        <v>2229.1</v>
      </c>
    </row>
    <row r="118" spans="1:8" ht="15.75">
      <c r="A118" s="237" t="s">
        <v>21</v>
      </c>
      <c r="B118" s="230">
        <v>156</v>
      </c>
      <c r="C118" s="234" t="s">
        <v>177</v>
      </c>
      <c r="D118" s="234" t="s">
        <v>156</v>
      </c>
      <c r="E118" s="235"/>
      <c r="F118" s="251"/>
      <c r="G118" s="236">
        <f>G129+G119+G133+G135+G137</f>
        <v>23422.6</v>
      </c>
      <c r="H118" s="236">
        <f>H129+H119+H133+H135+H137</f>
        <v>21630.9</v>
      </c>
    </row>
    <row r="119" spans="1:8" ht="47.25">
      <c r="A119" s="294" t="s">
        <v>218</v>
      </c>
      <c r="B119" s="230">
        <v>156</v>
      </c>
      <c r="C119" s="239" t="s">
        <v>177</v>
      </c>
      <c r="D119" s="239" t="s">
        <v>156</v>
      </c>
      <c r="E119" s="242">
        <v>2500000000</v>
      </c>
      <c r="F119" s="251"/>
      <c r="G119" s="240">
        <f>G120+G123+G126</f>
        <v>10523.2</v>
      </c>
      <c r="H119" s="240">
        <f>H120+H123+H126</f>
        <v>10523.2</v>
      </c>
    </row>
    <row r="120" spans="1:8" ht="63">
      <c r="A120" s="295" t="s">
        <v>377</v>
      </c>
      <c r="B120" s="296">
        <v>156</v>
      </c>
      <c r="C120" s="239" t="s">
        <v>177</v>
      </c>
      <c r="D120" s="239" t="s">
        <v>156</v>
      </c>
      <c r="E120" s="242" t="s">
        <v>313</v>
      </c>
      <c r="F120" s="251"/>
      <c r="G120" s="240">
        <f>G121</f>
        <v>5173.4</v>
      </c>
      <c r="H120" s="240">
        <f>H121</f>
        <v>5173.4</v>
      </c>
    </row>
    <row r="121" spans="1:8" ht="22.5" customHeight="1">
      <c r="A121" s="297" t="s">
        <v>221</v>
      </c>
      <c r="B121" s="230">
        <v>156</v>
      </c>
      <c r="C121" s="239" t="s">
        <v>177</v>
      </c>
      <c r="D121" s="239" t="s">
        <v>156</v>
      </c>
      <c r="E121" s="242" t="s">
        <v>314</v>
      </c>
      <c r="F121" s="251"/>
      <c r="G121" s="240">
        <f>G122</f>
        <v>5173.4</v>
      </c>
      <c r="H121" s="240">
        <f>H122</f>
        <v>5173.4</v>
      </c>
    </row>
    <row r="122" spans="1:8" ht="15.75">
      <c r="A122" s="238" t="s">
        <v>288</v>
      </c>
      <c r="B122" s="230">
        <v>156</v>
      </c>
      <c r="C122" s="239" t="s">
        <v>177</v>
      </c>
      <c r="D122" s="239" t="s">
        <v>156</v>
      </c>
      <c r="E122" s="242" t="s">
        <v>314</v>
      </c>
      <c r="F122" s="251">
        <v>244</v>
      </c>
      <c r="G122" s="240">
        <f>2342.9+3567.1-225-444.6-67</f>
        <v>5173.4</v>
      </c>
      <c r="H122" s="240">
        <f>2342.9+3567.1-225-444.6-67</f>
        <v>5173.4</v>
      </c>
    </row>
    <row r="123" spans="1:8" ht="31.5">
      <c r="A123" s="292" t="s">
        <v>378</v>
      </c>
      <c r="B123" s="230">
        <v>156</v>
      </c>
      <c r="C123" s="239" t="s">
        <v>177</v>
      </c>
      <c r="D123" s="239" t="s">
        <v>156</v>
      </c>
      <c r="E123" s="242">
        <v>2500500000</v>
      </c>
      <c r="F123" s="251"/>
      <c r="G123" s="240">
        <f>G124</f>
        <v>5149.8</v>
      </c>
      <c r="H123" s="240">
        <f>H124</f>
        <v>5149.8</v>
      </c>
    </row>
    <row r="124" spans="1:8" ht="15.75">
      <c r="A124" s="238" t="s">
        <v>315</v>
      </c>
      <c r="B124" s="230">
        <v>156</v>
      </c>
      <c r="C124" s="239" t="s">
        <v>177</v>
      </c>
      <c r="D124" s="239" t="s">
        <v>156</v>
      </c>
      <c r="E124" s="242">
        <v>2500523050</v>
      </c>
      <c r="F124" s="251"/>
      <c r="G124" s="240">
        <f>G125</f>
        <v>5149.8</v>
      </c>
      <c r="H124" s="240">
        <f>H125</f>
        <v>5149.8</v>
      </c>
    </row>
    <row r="125" spans="1:8" ht="15.75">
      <c r="A125" s="238" t="s">
        <v>288</v>
      </c>
      <c r="B125" s="230">
        <v>156</v>
      </c>
      <c r="C125" s="239" t="s">
        <v>177</v>
      </c>
      <c r="D125" s="239" t="s">
        <v>156</v>
      </c>
      <c r="E125" s="242">
        <v>2500523050</v>
      </c>
      <c r="F125" s="251">
        <v>244</v>
      </c>
      <c r="G125" s="240">
        <f>150+5000-0.2</f>
        <v>5149.8</v>
      </c>
      <c r="H125" s="240">
        <f>150+5000-0.2</f>
        <v>5149.8</v>
      </c>
    </row>
    <row r="126" spans="1:8" ht="47.25">
      <c r="A126" s="238" t="s">
        <v>379</v>
      </c>
      <c r="B126" s="230">
        <v>156</v>
      </c>
      <c r="C126" s="239" t="s">
        <v>177</v>
      </c>
      <c r="D126" s="239" t="s">
        <v>156</v>
      </c>
      <c r="E126" s="242">
        <v>2500600000</v>
      </c>
      <c r="F126" s="251"/>
      <c r="G126" s="240">
        <f>G127</f>
        <v>200</v>
      </c>
      <c r="H126" s="240">
        <f>H127</f>
        <v>200</v>
      </c>
    </row>
    <row r="127" spans="1:8" ht="15.75">
      <c r="A127" s="238" t="s">
        <v>315</v>
      </c>
      <c r="B127" s="230">
        <v>156</v>
      </c>
      <c r="C127" s="239" t="s">
        <v>177</v>
      </c>
      <c r="D127" s="239" t="s">
        <v>156</v>
      </c>
      <c r="E127" s="242">
        <v>2500623050</v>
      </c>
      <c r="F127" s="251"/>
      <c r="G127" s="240">
        <f>G128</f>
        <v>200</v>
      </c>
      <c r="H127" s="240">
        <f>H128</f>
        <v>200</v>
      </c>
    </row>
    <row r="128" spans="1:8" ht="15.75">
      <c r="A128" s="238" t="s">
        <v>288</v>
      </c>
      <c r="B128" s="230">
        <v>156</v>
      </c>
      <c r="C128" s="239" t="s">
        <v>177</v>
      </c>
      <c r="D128" s="239" t="s">
        <v>156</v>
      </c>
      <c r="E128" s="242">
        <v>2500623050</v>
      </c>
      <c r="F128" s="251">
        <v>244</v>
      </c>
      <c r="G128" s="240">
        <f>200+200-200</f>
        <v>200</v>
      </c>
      <c r="H128" s="240">
        <f>200+200-200</f>
        <v>200</v>
      </c>
    </row>
    <row r="129" spans="1:8" ht="15.75">
      <c r="A129" s="246" t="s">
        <v>178</v>
      </c>
      <c r="B129" s="230">
        <v>156</v>
      </c>
      <c r="C129" s="239" t="s">
        <v>177</v>
      </c>
      <c r="D129" s="239" t="s">
        <v>156</v>
      </c>
      <c r="E129" s="235">
        <v>9100023020</v>
      </c>
      <c r="F129" s="251"/>
      <c r="G129" s="240">
        <f>G130+G131+G132</f>
        <v>1531.1</v>
      </c>
      <c r="H129" s="240">
        <f>H130+H131+H132</f>
        <v>1531.1</v>
      </c>
    </row>
    <row r="130" spans="1:8" ht="15.75">
      <c r="A130" s="238" t="s">
        <v>288</v>
      </c>
      <c r="B130" s="230">
        <v>156</v>
      </c>
      <c r="C130" s="239" t="s">
        <v>177</v>
      </c>
      <c r="D130" s="239" t="s">
        <v>156</v>
      </c>
      <c r="E130" s="235">
        <v>9100023020</v>
      </c>
      <c r="F130" s="251">
        <v>244</v>
      </c>
      <c r="G130" s="240">
        <f>1750.1-150+150+15-200-55.8</f>
        <v>1509.3</v>
      </c>
      <c r="H130" s="240">
        <f>1750.1-150+150+15-200-55.8</f>
        <v>1509.3</v>
      </c>
    </row>
    <row r="131" spans="1:8" ht="31.5">
      <c r="A131" s="238" t="s">
        <v>303</v>
      </c>
      <c r="B131" s="230">
        <v>156</v>
      </c>
      <c r="C131" s="239" t="s">
        <v>177</v>
      </c>
      <c r="D131" s="239" t="s">
        <v>156</v>
      </c>
      <c r="E131" s="235">
        <v>9100023020</v>
      </c>
      <c r="F131" s="251">
        <v>831</v>
      </c>
      <c r="G131" s="240">
        <v>17.5</v>
      </c>
      <c r="H131" s="240">
        <v>17.5</v>
      </c>
    </row>
    <row r="132" spans="1:8" ht="15.75">
      <c r="A132" s="246" t="s">
        <v>69</v>
      </c>
      <c r="B132" s="230">
        <v>156</v>
      </c>
      <c r="C132" s="239" t="s">
        <v>177</v>
      </c>
      <c r="D132" s="239" t="s">
        <v>156</v>
      </c>
      <c r="E132" s="235">
        <v>9100023020</v>
      </c>
      <c r="F132" s="251">
        <v>853</v>
      </c>
      <c r="G132" s="240">
        <f>22.3-17.5+20-21.7+1.2</f>
        <v>4.300000000000002</v>
      </c>
      <c r="H132" s="240">
        <f>22.3-17.5+20-21.7+1.2</f>
        <v>4.300000000000002</v>
      </c>
    </row>
    <row r="133" spans="1:8" ht="15.75">
      <c r="A133" s="238" t="s">
        <v>315</v>
      </c>
      <c r="B133" s="230">
        <v>156</v>
      </c>
      <c r="C133" s="239" t="s">
        <v>177</v>
      </c>
      <c r="D133" s="239" t="s">
        <v>156</v>
      </c>
      <c r="E133" s="235">
        <v>9100023050</v>
      </c>
      <c r="F133" s="251"/>
      <c r="G133" s="240">
        <f>SUM(G134:G134)</f>
        <v>12</v>
      </c>
      <c r="H133" s="240">
        <f>SUM(H134:H134)</f>
        <v>12</v>
      </c>
    </row>
    <row r="134" spans="1:8" ht="15.75">
      <c r="A134" s="258" t="s">
        <v>175</v>
      </c>
      <c r="B134" s="230">
        <v>156</v>
      </c>
      <c r="C134" s="239" t="s">
        <v>177</v>
      </c>
      <c r="D134" s="239" t="s">
        <v>156</v>
      </c>
      <c r="E134" s="235">
        <v>9100023050</v>
      </c>
      <c r="F134" s="251">
        <v>612</v>
      </c>
      <c r="G134" s="240">
        <f>100-88</f>
        <v>12</v>
      </c>
      <c r="H134" s="240">
        <f>100-88</f>
        <v>12</v>
      </c>
    </row>
    <row r="135" spans="1:8" ht="15.75">
      <c r="A135" s="260" t="s">
        <v>316</v>
      </c>
      <c r="B135" s="230">
        <v>156</v>
      </c>
      <c r="C135" s="239" t="s">
        <v>177</v>
      </c>
      <c r="D135" s="239" t="s">
        <v>156</v>
      </c>
      <c r="E135" s="242" t="s">
        <v>317</v>
      </c>
      <c r="F135" s="251"/>
      <c r="G135" s="240">
        <f>G136</f>
        <v>10351.8</v>
      </c>
      <c r="H135" s="240">
        <f>H136</f>
        <v>8666.7</v>
      </c>
    </row>
    <row r="136" spans="1:8" ht="15.75">
      <c r="A136" s="260" t="s">
        <v>288</v>
      </c>
      <c r="B136" s="230">
        <v>156</v>
      </c>
      <c r="C136" s="239" t="s">
        <v>177</v>
      </c>
      <c r="D136" s="239" t="s">
        <v>156</v>
      </c>
      <c r="E136" s="242" t="s">
        <v>317</v>
      </c>
      <c r="F136" s="251">
        <v>244</v>
      </c>
      <c r="G136" s="240">
        <f>5807.5+803.3+2410+998.2+332.8</f>
        <v>10351.8</v>
      </c>
      <c r="H136" s="240">
        <v>8666.7</v>
      </c>
    </row>
    <row r="137" spans="1:8" ht="15.75">
      <c r="A137" s="238" t="s">
        <v>309</v>
      </c>
      <c r="B137" s="230">
        <v>156</v>
      </c>
      <c r="C137" s="239" t="s">
        <v>177</v>
      </c>
      <c r="D137" s="239" t="s">
        <v>156</v>
      </c>
      <c r="E137" s="242" t="s">
        <v>238</v>
      </c>
      <c r="F137" s="251"/>
      <c r="G137" s="240">
        <f>G138</f>
        <v>1004.4999999999998</v>
      </c>
      <c r="H137" s="240">
        <f>H138</f>
        <v>897.9</v>
      </c>
    </row>
    <row r="138" spans="1:8" ht="15.75">
      <c r="A138" s="260" t="s">
        <v>288</v>
      </c>
      <c r="B138" s="230">
        <v>156</v>
      </c>
      <c r="C138" s="239" t="s">
        <v>177</v>
      </c>
      <c r="D138" s="239" t="s">
        <v>156</v>
      </c>
      <c r="E138" s="242" t="s">
        <v>238</v>
      </c>
      <c r="F138" s="251">
        <v>244</v>
      </c>
      <c r="G138" s="240">
        <f>1525.1-610+735.1-200-354-91.7</f>
        <v>1004.4999999999998</v>
      </c>
      <c r="H138" s="240">
        <v>897.9</v>
      </c>
    </row>
    <row r="139" spans="1:8" ht="15.75">
      <c r="A139" s="237" t="s">
        <v>108</v>
      </c>
      <c r="B139" s="230">
        <v>156</v>
      </c>
      <c r="C139" s="234" t="s">
        <v>177</v>
      </c>
      <c r="D139" s="234" t="s">
        <v>177</v>
      </c>
      <c r="E139" s="230"/>
      <c r="F139" s="249"/>
      <c r="G139" s="236">
        <f>G140</f>
        <v>5923</v>
      </c>
      <c r="H139" s="236">
        <f>H140</f>
        <v>5923</v>
      </c>
    </row>
    <row r="140" spans="1:8" ht="15.75">
      <c r="A140" s="238" t="s">
        <v>315</v>
      </c>
      <c r="B140" s="230">
        <v>156</v>
      </c>
      <c r="C140" s="239" t="s">
        <v>177</v>
      </c>
      <c r="D140" s="239" t="s">
        <v>177</v>
      </c>
      <c r="E140" s="235">
        <v>9100023050</v>
      </c>
      <c r="F140" s="251"/>
      <c r="G140" s="240">
        <f>G141+G142</f>
        <v>5923</v>
      </c>
      <c r="H140" s="240">
        <f>H141+H142</f>
        <v>5923</v>
      </c>
    </row>
    <row r="141" spans="1:8" ht="15.75">
      <c r="A141" s="238" t="s">
        <v>288</v>
      </c>
      <c r="B141" s="230">
        <v>156</v>
      </c>
      <c r="C141" s="239" t="s">
        <v>177</v>
      </c>
      <c r="D141" s="239" t="s">
        <v>177</v>
      </c>
      <c r="E141" s="235">
        <v>9100023050</v>
      </c>
      <c r="F141" s="251">
        <v>244</v>
      </c>
      <c r="G141" s="240">
        <f>745-300-360</f>
        <v>85</v>
      </c>
      <c r="H141" s="240">
        <f>745-300-360</f>
        <v>85</v>
      </c>
    </row>
    <row r="142" spans="1:8" ht="48.75" customHeight="1">
      <c r="A142" s="238" t="s">
        <v>307</v>
      </c>
      <c r="B142" s="230">
        <v>156</v>
      </c>
      <c r="C142" s="239" t="s">
        <v>177</v>
      </c>
      <c r="D142" s="239" t="s">
        <v>177</v>
      </c>
      <c r="E142" s="235">
        <v>9100023050</v>
      </c>
      <c r="F142" s="251">
        <v>611</v>
      </c>
      <c r="G142" s="240">
        <f>4600+1000+150+88</f>
        <v>5838</v>
      </c>
      <c r="H142" s="240">
        <f>4600+1000+150+88</f>
        <v>5838</v>
      </c>
    </row>
    <row r="143" spans="1:8" ht="18.75">
      <c r="A143" s="237" t="s">
        <v>181</v>
      </c>
      <c r="B143" s="230">
        <v>156</v>
      </c>
      <c r="C143" s="234" t="s">
        <v>24</v>
      </c>
      <c r="D143" s="234" t="s">
        <v>66</v>
      </c>
      <c r="E143" s="229"/>
      <c r="F143" s="229"/>
      <c r="G143" s="236">
        <f aca="true" t="shared" si="1" ref="G143:H145">G144</f>
        <v>25.1</v>
      </c>
      <c r="H143" s="236">
        <f t="shared" si="1"/>
        <v>25.1</v>
      </c>
    </row>
    <row r="144" spans="1:8" ht="18.75">
      <c r="A144" s="261" t="s">
        <v>318</v>
      </c>
      <c r="B144" s="230">
        <v>156</v>
      </c>
      <c r="C144" s="234" t="s">
        <v>24</v>
      </c>
      <c r="D144" s="234" t="s">
        <v>24</v>
      </c>
      <c r="E144" s="229"/>
      <c r="F144" s="229"/>
      <c r="G144" s="236">
        <f t="shared" si="1"/>
        <v>25.1</v>
      </c>
      <c r="H144" s="236">
        <f t="shared" si="1"/>
        <v>25.1</v>
      </c>
    </row>
    <row r="145" spans="1:8" ht="36" customHeight="1">
      <c r="A145" s="238" t="s">
        <v>319</v>
      </c>
      <c r="B145" s="230">
        <v>156</v>
      </c>
      <c r="C145" s="239" t="s">
        <v>24</v>
      </c>
      <c r="D145" s="239" t="s">
        <v>24</v>
      </c>
      <c r="E145" s="235">
        <v>9100090170</v>
      </c>
      <c r="F145" s="235"/>
      <c r="G145" s="240">
        <f t="shared" si="1"/>
        <v>25.1</v>
      </c>
      <c r="H145" s="240">
        <f t="shared" si="1"/>
        <v>25.1</v>
      </c>
    </row>
    <row r="146" spans="1:8" ht="15.75">
      <c r="A146" s="238" t="s">
        <v>18</v>
      </c>
      <c r="B146" s="230">
        <v>156</v>
      </c>
      <c r="C146" s="239" t="s">
        <v>24</v>
      </c>
      <c r="D146" s="239" t="s">
        <v>24</v>
      </c>
      <c r="E146" s="235">
        <v>9100090170</v>
      </c>
      <c r="F146" s="235">
        <v>540</v>
      </c>
      <c r="G146" s="240">
        <v>25.1</v>
      </c>
      <c r="H146" s="240">
        <v>25.1</v>
      </c>
    </row>
    <row r="147" spans="1:8" ht="18.75">
      <c r="A147" s="237" t="s">
        <v>182</v>
      </c>
      <c r="B147" s="230">
        <v>156</v>
      </c>
      <c r="C147" s="234">
        <v>10</v>
      </c>
      <c r="D147" s="234" t="s">
        <v>66</v>
      </c>
      <c r="E147" s="255"/>
      <c r="F147" s="289"/>
      <c r="G147" s="236">
        <f>G148+G151</f>
        <v>364.4</v>
      </c>
      <c r="H147" s="236">
        <f>H148+H151</f>
        <v>364.4</v>
      </c>
    </row>
    <row r="148" spans="1:8" ht="18.75">
      <c r="A148" s="237" t="s">
        <v>16</v>
      </c>
      <c r="B148" s="230">
        <v>156</v>
      </c>
      <c r="C148" s="234">
        <v>10</v>
      </c>
      <c r="D148" s="234" t="s">
        <v>153</v>
      </c>
      <c r="E148" s="255"/>
      <c r="F148" s="289"/>
      <c r="G148" s="236">
        <f>G149</f>
        <v>363.4</v>
      </c>
      <c r="H148" s="236">
        <f>H149</f>
        <v>363.4</v>
      </c>
    </row>
    <row r="149" spans="1:8" ht="18.75">
      <c r="A149" s="238" t="s">
        <v>183</v>
      </c>
      <c r="B149" s="230">
        <v>156</v>
      </c>
      <c r="C149" s="239">
        <v>10</v>
      </c>
      <c r="D149" s="239" t="s">
        <v>153</v>
      </c>
      <c r="E149" s="235">
        <v>9100083010</v>
      </c>
      <c r="F149" s="289"/>
      <c r="G149" s="240">
        <f>G150</f>
        <v>363.4</v>
      </c>
      <c r="H149" s="240">
        <f>H150</f>
        <v>363.4</v>
      </c>
    </row>
    <row r="150" spans="1:8" ht="31.5">
      <c r="A150" s="238" t="s">
        <v>161</v>
      </c>
      <c r="B150" s="230">
        <v>156</v>
      </c>
      <c r="C150" s="239">
        <v>10</v>
      </c>
      <c r="D150" s="239" t="s">
        <v>153</v>
      </c>
      <c r="E150" s="235">
        <v>9100083010</v>
      </c>
      <c r="F150" s="251">
        <v>321</v>
      </c>
      <c r="G150" s="240">
        <f>320+44-0.6</f>
        <v>363.4</v>
      </c>
      <c r="H150" s="240">
        <f>320+44-0.6</f>
        <v>363.4</v>
      </c>
    </row>
    <row r="151" spans="1:8" ht="15.75">
      <c r="A151" s="237" t="s">
        <v>72</v>
      </c>
      <c r="B151" s="230">
        <v>156</v>
      </c>
      <c r="C151" s="234">
        <v>10</v>
      </c>
      <c r="D151" s="234" t="s">
        <v>156</v>
      </c>
      <c r="E151" s="235"/>
      <c r="F151" s="251"/>
      <c r="G151" s="236">
        <f>G152</f>
        <v>1</v>
      </c>
      <c r="H151" s="236">
        <f>H152</f>
        <v>1</v>
      </c>
    </row>
    <row r="152" spans="1:8" ht="15.75">
      <c r="A152" s="238" t="s">
        <v>320</v>
      </c>
      <c r="B152" s="230">
        <v>156</v>
      </c>
      <c r="C152" s="239">
        <v>10</v>
      </c>
      <c r="D152" s="239" t="s">
        <v>156</v>
      </c>
      <c r="E152" s="235">
        <v>9100083040</v>
      </c>
      <c r="F152" s="251"/>
      <c r="G152" s="240">
        <f>G153</f>
        <v>1</v>
      </c>
      <c r="H152" s="240">
        <f>H153</f>
        <v>1</v>
      </c>
    </row>
    <row r="153" spans="1:8" ht="21.75" customHeight="1">
      <c r="A153" s="238" t="s">
        <v>321</v>
      </c>
      <c r="B153" s="230">
        <v>156</v>
      </c>
      <c r="C153" s="239">
        <v>10</v>
      </c>
      <c r="D153" s="239" t="s">
        <v>156</v>
      </c>
      <c r="E153" s="235">
        <v>9100083040</v>
      </c>
      <c r="F153" s="251">
        <v>360</v>
      </c>
      <c r="G153" s="240">
        <v>1</v>
      </c>
      <c r="H153" s="240">
        <v>1</v>
      </c>
    </row>
    <row r="154" spans="1:8" ht="15.75">
      <c r="A154" s="237" t="s">
        <v>184</v>
      </c>
      <c r="B154" s="230">
        <v>156</v>
      </c>
      <c r="C154" s="234">
        <v>12</v>
      </c>
      <c r="D154" s="234" t="s">
        <v>66</v>
      </c>
      <c r="E154" s="230"/>
      <c r="F154" s="249"/>
      <c r="G154" s="236">
        <f aca="true" t="shared" si="2" ref="G154:H156">G155</f>
        <v>160</v>
      </c>
      <c r="H154" s="236">
        <f t="shared" si="2"/>
        <v>157.8</v>
      </c>
    </row>
    <row r="155" spans="1:8" ht="15.75">
      <c r="A155" s="238" t="s">
        <v>110</v>
      </c>
      <c r="B155" s="230">
        <v>156</v>
      </c>
      <c r="C155" s="234">
        <v>12</v>
      </c>
      <c r="D155" s="234" t="s">
        <v>70</v>
      </c>
      <c r="E155" s="235"/>
      <c r="F155" s="251"/>
      <c r="G155" s="236">
        <f t="shared" si="2"/>
        <v>160</v>
      </c>
      <c r="H155" s="236">
        <f t="shared" si="2"/>
        <v>157.8</v>
      </c>
    </row>
    <row r="156" spans="1:8" ht="15.75">
      <c r="A156" s="238" t="s">
        <v>380</v>
      </c>
      <c r="B156" s="230">
        <v>156</v>
      </c>
      <c r="C156" s="239">
        <v>12</v>
      </c>
      <c r="D156" s="239" t="s">
        <v>70</v>
      </c>
      <c r="E156" s="235">
        <v>9100086010</v>
      </c>
      <c r="F156" s="251"/>
      <c r="G156" s="240">
        <f t="shared" si="2"/>
        <v>160</v>
      </c>
      <c r="H156" s="240">
        <f t="shared" si="2"/>
        <v>157.8</v>
      </c>
    </row>
    <row r="157" spans="1:8" ht="15.75">
      <c r="A157" s="238" t="s">
        <v>288</v>
      </c>
      <c r="B157" s="230">
        <v>156</v>
      </c>
      <c r="C157" s="239">
        <v>12</v>
      </c>
      <c r="D157" s="239" t="s">
        <v>70</v>
      </c>
      <c r="E157" s="235">
        <v>9100086010</v>
      </c>
      <c r="F157" s="251">
        <v>244</v>
      </c>
      <c r="G157" s="240">
        <v>160</v>
      </c>
      <c r="H157" s="240">
        <v>157.8</v>
      </c>
    </row>
    <row r="158" spans="1:8" ht="18.75">
      <c r="A158" s="237" t="s">
        <v>185</v>
      </c>
      <c r="B158" s="230">
        <v>156</v>
      </c>
      <c r="C158" s="234">
        <v>13</v>
      </c>
      <c r="D158" s="234" t="s">
        <v>66</v>
      </c>
      <c r="E158" s="229"/>
      <c r="F158" s="288"/>
      <c r="G158" s="236">
        <f aca="true" t="shared" si="3" ref="G158:H160">G159</f>
        <v>4.5</v>
      </c>
      <c r="H158" s="236">
        <f t="shared" si="3"/>
        <v>4.5</v>
      </c>
    </row>
    <row r="159" spans="1:8" ht="31.5">
      <c r="A159" s="247" t="s">
        <v>322</v>
      </c>
      <c r="B159" s="230">
        <v>156</v>
      </c>
      <c r="C159" s="234" t="s">
        <v>166</v>
      </c>
      <c r="D159" s="234" t="s">
        <v>153</v>
      </c>
      <c r="E159" s="229"/>
      <c r="F159" s="288"/>
      <c r="G159" s="236">
        <f t="shared" si="3"/>
        <v>4.5</v>
      </c>
      <c r="H159" s="236">
        <f t="shared" si="3"/>
        <v>4.5</v>
      </c>
    </row>
    <row r="160" spans="1:8" ht="15.75">
      <c r="A160" s="238" t="s">
        <v>186</v>
      </c>
      <c r="B160" s="230">
        <v>156</v>
      </c>
      <c r="C160" s="239">
        <v>13</v>
      </c>
      <c r="D160" s="239" t="s">
        <v>153</v>
      </c>
      <c r="E160" s="235">
        <v>9100020990</v>
      </c>
      <c r="F160" s="251"/>
      <c r="G160" s="240">
        <f t="shared" si="3"/>
        <v>4.5</v>
      </c>
      <c r="H160" s="240">
        <f t="shared" si="3"/>
        <v>4.5</v>
      </c>
    </row>
    <row r="161" spans="1:8" ht="15.75">
      <c r="A161" s="238" t="s">
        <v>323</v>
      </c>
      <c r="B161" s="230">
        <v>156</v>
      </c>
      <c r="C161" s="239">
        <v>13</v>
      </c>
      <c r="D161" s="239" t="s">
        <v>153</v>
      </c>
      <c r="E161" s="235">
        <v>9100020990</v>
      </c>
      <c r="F161" s="251">
        <v>730</v>
      </c>
      <c r="G161" s="240">
        <f>5-0.5</f>
        <v>4.5</v>
      </c>
      <c r="H161" s="240">
        <f>5-0.5</f>
        <v>4.5</v>
      </c>
    </row>
    <row r="162" spans="1:8" ht="18.75">
      <c r="A162" s="237" t="s">
        <v>13</v>
      </c>
      <c r="B162" s="230"/>
      <c r="C162" s="262"/>
      <c r="D162" s="262"/>
      <c r="E162" s="255"/>
      <c r="F162" s="289"/>
      <c r="G162" s="254">
        <f>G158+G154+G147+G143+G118+G108+G101+G77+G72+G67+G15+G139</f>
        <v>102866.2</v>
      </c>
      <c r="H162" s="254">
        <f>H158+H154+H147+H143+H118+H108+H101+H77+H72+H67+H15+H139</f>
        <v>100667.8</v>
      </c>
    </row>
    <row r="163" spans="1:8" ht="15.75">
      <c r="A163" s="246" t="s">
        <v>324</v>
      </c>
      <c r="B163" s="246"/>
      <c r="C163" s="246"/>
      <c r="D163" s="246"/>
      <c r="E163" s="246"/>
      <c r="F163" s="298"/>
      <c r="G163" s="263"/>
      <c r="H163" s="263"/>
    </row>
    <row r="164" spans="1:8" ht="18.75">
      <c r="A164" s="237" t="s">
        <v>13</v>
      </c>
      <c r="B164" s="246"/>
      <c r="C164" s="246"/>
      <c r="D164" s="246"/>
      <c r="E164" s="246"/>
      <c r="F164" s="246"/>
      <c r="G164" s="264">
        <f>G162+G163</f>
        <v>102866.2</v>
      </c>
      <c r="H164" s="264">
        <f>H162+H163</f>
        <v>100667.8</v>
      </c>
    </row>
  </sheetData>
  <sheetProtection selectLockedCells="1" selectUnlockedCells="1"/>
  <mergeCells count="8">
    <mergeCell ref="A9:H9"/>
    <mergeCell ref="A10:H10"/>
    <mergeCell ref="E1:G1"/>
    <mergeCell ref="E2:G2"/>
    <mergeCell ref="E3:G3"/>
    <mergeCell ref="E5:G5"/>
    <mergeCell ref="E6:G6"/>
    <mergeCell ref="E7:G7"/>
  </mergeCells>
  <printOptions/>
  <pageMargins left="0.7480314960629921" right="0.1968503937007874" top="0.3937007874015748" bottom="0.3937007874015748" header="0.5118110236220472" footer="0.5118110236220472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9"/>
  <sheetViews>
    <sheetView zoomScale="80" zoomScaleNormal="80" zoomScaleSheetLayoutView="90" workbookViewId="0" topLeftCell="A38">
      <selection activeCell="A1" sqref="A1:H60"/>
    </sheetView>
  </sheetViews>
  <sheetFormatPr defaultColWidth="9.00390625" defaultRowHeight="12.75"/>
  <cols>
    <col min="1" max="1" width="61.625" style="132" customWidth="1"/>
    <col min="2" max="2" width="16.125" style="150" customWidth="1"/>
    <col min="3" max="3" width="7.00390625" style="150" customWidth="1"/>
    <col min="4" max="4" width="4.375" style="150" customWidth="1"/>
    <col min="5" max="5" width="4.125" style="150" customWidth="1"/>
    <col min="6" max="6" width="5.125" style="150" customWidth="1"/>
    <col min="7" max="7" width="16.375" style="133" customWidth="1"/>
    <col min="8" max="8" width="17.625" style="134" customWidth="1"/>
    <col min="9" max="9" width="18.00390625" style="133" customWidth="1"/>
    <col min="10" max="10" width="10.875" style="133" customWidth="1"/>
    <col min="11" max="12" width="14.625" style="133" bestFit="1" customWidth="1"/>
    <col min="13" max="16384" width="9.125" style="133" customWidth="1"/>
  </cols>
  <sheetData>
    <row r="1" spans="2:8" ht="15">
      <c r="B1" s="368" t="s">
        <v>231</v>
      </c>
      <c r="C1" s="368"/>
      <c r="D1" s="368"/>
      <c r="E1" s="368"/>
      <c r="F1" s="368"/>
      <c r="G1" s="368"/>
      <c r="H1" s="368"/>
    </row>
    <row r="2" spans="2:8" ht="15">
      <c r="B2" s="369" t="s">
        <v>232</v>
      </c>
      <c r="C2" s="369"/>
      <c r="D2" s="369"/>
      <c r="E2" s="369"/>
      <c r="F2" s="369"/>
      <c r="G2" s="369"/>
      <c r="H2" s="369"/>
    </row>
    <row r="3" spans="2:8" ht="15">
      <c r="B3" s="369"/>
      <c r="C3" s="369"/>
      <c r="D3" s="369"/>
      <c r="E3" s="369"/>
      <c r="F3" s="369"/>
      <c r="G3" s="369"/>
      <c r="H3" s="369"/>
    </row>
    <row r="4" spans="2:8" ht="15">
      <c r="B4" s="369" t="s">
        <v>210</v>
      </c>
      <c r="C4" s="369"/>
      <c r="D4" s="369"/>
      <c r="E4" s="369"/>
      <c r="F4" s="369"/>
      <c r="G4" s="369"/>
      <c r="H4" s="369"/>
    </row>
    <row r="5" spans="2:8" ht="22.5" customHeight="1">
      <c r="B5" s="370" t="s">
        <v>268</v>
      </c>
      <c r="C5" s="370"/>
      <c r="D5" s="370"/>
      <c r="E5" s="370"/>
      <c r="F5" s="370"/>
      <c r="G5" s="370"/>
      <c r="H5" s="370"/>
    </row>
    <row r="6" spans="2:8" ht="22.5" customHeight="1" hidden="1">
      <c r="B6" s="371" t="s">
        <v>211</v>
      </c>
      <c r="C6" s="371"/>
      <c r="D6" s="371"/>
      <c r="E6" s="371"/>
      <c r="F6" s="371"/>
      <c r="G6" s="371"/>
      <c r="H6" s="371"/>
    </row>
    <row r="7" spans="2:8" ht="19.5" customHeight="1" hidden="1">
      <c r="B7" s="373" t="s">
        <v>212</v>
      </c>
      <c r="C7" s="373"/>
      <c r="D7" s="373"/>
      <c r="E7" s="373"/>
      <c r="F7" s="373"/>
      <c r="G7" s="373"/>
      <c r="H7" s="373"/>
    </row>
    <row r="8" spans="2:8" ht="19.5" customHeight="1" hidden="1">
      <c r="B8" s="373" t="s">
        <v>213</v>
      </c>
      <c r="C8" s="373"/>
      <c r="D8" s="373"/>
      <c r="E8" s="373"/>
      <c r="F8" s="373"/>
      <c r="G8" s="373"/>
      <c r="H8" s="373"/>
    </row>
    <row r="9" spans="2:8" ht="19.5" customHeight="1" hidden="1">
      <c r="B9" s="373" t="s">
        <v>214</v>
      </c>
      <c r="C9" s="373"/>
      <c r="D9" s="373"/>
      <c r="E9" s="373"/>
      <c r="F9" s="373"/>
      <c r="G9" s="373"/>
      <c r="H9" s="373"/>
    </row>
    <row r="10" spans="2:7" ht="15.75" hidden="1">
      <c r="B10" s="374" t="s">
        <v>215</v>
      </c>
      <c r="C10" s="375"/>
      <c r="D10" s="375"/>
      <c r="E10" s="375"/>
      <c r="F10" s="375"/>
      <c r="G10" s="375"/>
    </row>
    <row r="11" spans="2:7" ht="18.75">
      <c r="B11" s="135"/>
      <c r="C11" s="135"/>
      <c r="D11" s="135"/>
      <c r="E11" s="135"/>
      <c r="F11" s="135"/>
      <c r="G11" s="135"/>
    </row>
    <row r="12" spans="1:8" ht="45" customHeight="1">
      <c r="A12" s="376" t="s">
        <v>393</v>
      </c>
      <c r="B12" s="376"/>
      <c r="C12" s="376"/>
      <c r="D12" s="376"/>
      <c r="E12" s="376"/>
      <c r="F12" s="376"/>
      <c r="G12" s="376"/>
      <c r="H12" s="376"/>
    </row>
    <row r="13" spans="1:8" ht="18.75">
      <c r="A13" s="372"/>
      <c r="B13" s="372"/>
      <c r="C13" s="372"/>
      <c r="D13" s="372"/>
      <c r="E13" s="372"/>
      <c r="F13" s="372"/>
      <c r="G13" s="372"/>
      <c r="H13" s="372"/>
    </row>
    <row r="14" spans="1:8" ht="18.75">
      <c r="A14" s="136"/>
      <c r="B14" s="136"/>
      <c r="C14" s="136"/>
      <c r="D14" s="136"/>
      <c r="E14" s="136"/>
      <c r="F14" s="136"/>
      <c r="G14" s="136"/>
      <c r="H14" s="179" t="s">
        <v>79</v>
      </c>
    </row>
    <row r="15" spans="1:8" ht="23.25" customHeight="1">
      <c r="A15" s="180" t="s">
        <v>216</v>
      </c>
      <c r="B15" s="180" t="s">
        <v>39</v>
      </c>
      <c r="C15" s="180" t="s">
        <v>40</v>
      </c>
      <c r="D15" s="181" t="s">
        <v>202</v>
      </c>
      <c r="E15" s="181" t="s">
        <v>203</v>
      </c>
      <c r="F15" s="180" t="s">
        <v>38</v>
      </c>
      <c r="G15" s="137" t="s">
        <v>74</v>
      </c>
      <c r="H15" s="182" t="s">
        <v>200</v>
      </c>
    </row>
    <row r="16" spans="1:8" ht="15.75">
      <c r="A16" s="138">
        <v>1</v>
      </c>
      <c r="B16" s="138">
        <v>2</v>
      </c>
      <c r="C16" s="138">
        <v>3</v>
      </c>
      <c r="D16" s="139" t="s">
        <v>31</v>
      </c>
      <c r="E16" s="139" t="s">
        <v>217</v>
      </c>
      <c r="F16" s="138">
        <v>6</v>
      </c>
      <c r="G16" s="138">
        <v>7</v>
      </c>
      <c r="H16" s="140">
        <v>8</v>
      </c>
    </row>
    <row r="17" spans="1:8" ht="51.75" customHeight="1">
      <c r="A17" s="312" t="s">
        <v>382</v>
      </c>
      <c r="B17" s="141" t="s">
        <v>219</v>
      </c>
      <c r="C17" s="141"/>
      <c r="D17" s="142"/>
      <c r="E17" s="142"/>
      <c r="F17" s="142"/>
      <c r="G17" s="220">
        <f>G18+G21+G24</f>
        <v>10523.2</v>
      </c>
      <c r="H17" s="220">
        <f>H18+H21+H24</f>
        <v>10523.2</v>
      </c>
    </row>
    <row r="18" spans="1:8" s="145" customFormat="1" ht="69.75" customHeight="1">
      <c r="A18" s="295" t="s">
        <v>377</v>
      </c>
      <c r="B18" s="311" t="s">
        <v>286</v>
      </c>
      <c r="C18" s="144"/>
      <c r="D18" s="144"/>
      <c r="E18" s="144"/>
      <c r="F18" s="144"/>
      <c r="G18" s="221">
        <f>G19</f>
        <v>5173.4</v>
      </c>
      <c r="H18" s="221">
        <f>H19</f>
        <v>5173.4</v>
      </c>
    </row>
    <row r="19" spans="1:8" s="145" customFormat="1" ht="30.75" customHeight="1">
      <c r="A19" s="313" t="s">
        <v>221</v>
      </c>
      <c r="B19" s="144" t="s">
        <v>287</v>
      </c>
      <c r="C19" s="144"/>
      <c r="D19" s="144"/>
      <c r="E19" s="144"/>
      <c r="F19" s="144"/>
      <c r="G19" s="221">
        <f>G20</f>
        <v>5173.4</v>
      </c>
      <c r="H19" s="221">
        <f>H20</f>
        <v>5173.4</v>
      </c>
    </row>
    <row r="20" spans="1:8" s="149" customFormat="1" ht="18" customHeight="1">
      <c r="A20" s="143" t="s">
        <v>288</v>
      </c>
      <c r="B20" s="144" t="s">
        <v>287</v>
      </c>
      <c r="C20" s="144" t="s">
        <v>220</v>
      </c>
      <c r="D20" s="144" t="s">
        <v>177</v>
      </c>
      <c r="E20" s="144" t="s">
        <v>156</v>
      </c>
      <c r="F20" s="144" t="s">
        <v>222</v>
      </c>
      <c r="G20" s="221">
        <f>2342.9+3567.1-225-511.6</f>
        <v>5173.4</v>
      </c>
      <c r="H20" s="221">
        <f>2342.9+3567.1-225-511.6</f>
        <v>5173.4</v>
      </c>
    </row>
    <row r="21" spans="1:8" s="152" customFormat="1" ht="29.25" customHeight="1">
      <c r="A21" s="143" t="s">
        <v>378</v>
      </c>
      <c r="B21" s="301" t="s">
        <v>383</v>
      </c>
      <c r="C21" s="144"/>
      <c r="D21" s="144"/>
      <c r="E21" s="144"/>
      <c r="F21" s="144"/>
      <c r="G21" s="221">
        <f>G22</f>
        <v>5149.8</v>
      </c>
      <c r="H21" s="221">
        <f>H22</f>
        <v>5149.8</v>
      </c>
    </row>
    <row r="22" spans="1:8" s="152" customFormat="1" ht="18.75" customHeight="1">
      <c r="A22" s="143" t="s">
        <v>315</v>
      </c>
      <c r="B22" s="301" t="s">
        <v>384</v>
      </c>
      <c r="C22" s="302"/>
      <c r="D22" s="302"/>
      <c r="E22" s="302"/>
      <c r="F22" s="302"/>
      <c r="G22" s="221">
        <f>G23</f>
        <v>5149.8</v>
      </c>
      <c r="H22" s="221">
        <f>H23</f>
        <v>5149.8</v>
      </c>
    </row>
    <row r="23" spans="1:8" s="152" customFormat="1" ht="21.75" customHeight="1">
      <c r="A23" s="238" t="s">
        <v>288</v>
      </c>
      <c r="B23" s="301" t="s">
        <v>384</v>
      </c>
      <c r="C23" s="144" t="s">
        <v>220</v>
      </c>
      <c r="D23" s="144" t="s">
        <v>177</v>
      </c>
      <c r="E23" s="144" t="s">
        <v>156</v>
      </c>
      <c r="F23" s="144" t="s">
        <v>222</v>
      </c>
      <c r="G23" s="221">
        <f>150+5000-0.2</f>
        <v>5149.8</v>
      </c>
      <c r="H23" s="221">
        <f>150+5000-0.2</f>
        <v>5149.8</v>
      </c>
    </row>
    <row r="24" spans="1:8" s="152" customFormat="1" ht="63.75" customHeight="1">
      <c r="A24" s="238" t="s">
        <v>379</v>
      </c>
      <c r="B24" s="301" t="s">
        <v>385</v>
      </c>
      <c r="C24" s="144"/>
      <c r="D24" s="144"/>
      <c r="E24" s="144"/>
      <c r="F24" s="144"/>
      <c r="G24" s="221">
        <f>G25</f>
        <v>200</v>
      </c>
      <c r="H24" s="221">
        <f>H25</f>
        <v>200</v>
      </c>
    </row>
    <row r="25" spans="1:8" s="152" customFormat="1" ht="19.5" customHeight="1">
      <c r="A25" s="143" t="s">
        <v>315</v>
      </c>
      <c r="B25" s="301" t="s">
        <v>386</v>
      </c>
      <c r="C25" s="302"/>
      <c r="D25" s="302"/>
      <c r="E25" s="302"/>
      <c r="F25" s="302"/>
      <c r="G25" s="221">
        <f>G26</f>
        <v>200</v>
      </c>
      <c r="H25" s="221">
        <f>H26</f>
        <v>200</v>
      </c>
    </row>
    <row r="26" spans="1:8" s="152" customFormat="1" ht="18.75" customHeight="1">
      <c r="A26" s="238" t="s">
        <v>288</v>
      </c>
      <c r="B26" s="301" t="s">
        <v>386</v>
      </c>
      <c r="C26" s="144" t="s">
        <v>220</v>
      </c>
      <c r="D26" s="144" t="s">
        <v>177</v>
      </c>
      <c r="E26" s="144" t="s">
        <v>156</v>
      </c>
      <c r="F26" s="144" t="s">
        <v>222</v>
      </c>
      <c r="G26" s="221">
        <f>200+200-200</f>
        <v>200</v>
      </c>
      <c r="H26" s="221">
        <f>200+200-200</f>
        <v>200</v>
      </c>
    </row>
    <row r="27" spans="1:8" s="152" customFormat="1" ht="59.25" customHeight="1">
      <c r="A27" s="222" t="s">
        <v>387</v>
      </c>
      <c r="B27" s="141" t="s">
        <v>291</v>
      </c>
      <c r="C27" s="223"/>
      <c r="D27" s="224"/>
      <c r="E27" s="224"/>
      <c r="F27" s="138"/>
      <c r="G27" s="225">
        <f>G28+G33+G36+G39+G42+G45</f>
        <v>54411.6</v>
      </c>
      <c r="H27" s="225">
        <f>H28+H33+H36+H39+H42+H45</f>
        <v>54224.7</v>
      </c>
    </row>
    <row r="28" spans="1:8" s="154" customFormat="1" ht="47.25">
      <c r="A28" s="226" t="s">
        <v>367</v>
      </c>
      <c r="B28" s="144" t="s">
        <v>292</v>
      </c>
      <c r="C28" s="138"/>
      <c r="D28" s="139"/>
      <c r="E28" s="139"/>
      <c r="F28" s="138"/>
      <c r="G28" s="227">
        <f>G29+G31</f>
        <v>2749.7999999999997</v>
      </c>
      <c r="H28" s="227">
        <f>H29+H31</f>
        <v>2749.7999999999997</v>
      </c>
    </row>
    <row r="29" spans="1:8" ht="15.75">
      <c r="A29" s="226" t="s">
        <v>235</v>
      </c>
      <c r="B29" s="144" t="s">
        <v>293</v>
      </c>
      <c r="C29" s="138"/>
      <c r="D29" s="139"/>
      <c r="E29" s="139"/>
      <c r="F29" s="138"/>
      <c r="G29" s="303">
        <f>G30</f>
        <v>2284.2</v>
      </c>
      <c r="H29" s="314">
        <f>H30</f>
        <v>2284.2</v>
      </c>
    </row>
    <row r="30" spans="1:8" ht="15.75">
      <c r="A30" s="226" t="s">
        <v>175</v>
      </c>
      <c r="B30" s="144" t="s">
        <v>293</v>
      </c>
      <c r="C30" s="138">
        <v>156</v>
      </c>
      <c r="D30" s="139" t="s">
        <v>158</v>
      </c>
      <c r="E30" s="139" t="s">
        <v>172</v>
      </c>
      <c r="F30" s="138">
        <v>612</v>
      </c>
      <c r="G30" s="304">
        <f>2067+181.7+15+100+14.4-93.9</f>
        <v>2284.2</v>
      </c>
      <c r="H30" s="315">
        <f>2067+181.7+15+100+14.4-93.9</f>
        <v>2284.2</v>
      </c>
    </row>
    <row r="31" spans="1:8" ht="45.75" customHeight="1">
      <c r="A31" s="238" t="s">
        <v>236</v>
      </c>
      <c r="B31" s="300" t="s">
        <v>368</v>
      </c>
      <c r="C31" s="138"/>
      <c r="D31" s="139"/>
      <c r="E31" s="139"/>
      <c r="F31" s="138"/>
      <c r="G31" s="305">
        <f>G32</f>
        <v>465.6</v>
      </c>
      <c r="H31" s="305">
        <f>H32</f>
        <v>465.6</v>
      </c>
    </row>
    <row r="32" spans="1:8" ht="21.75" customHeight="1">
      <c r="A32" s="226" t="s">
        <v>175</v>
      </c>
      <c r="B32" s="300" t="s">
        <v>368</v>
      </c>
      <c r="C32" s="138">
        <v>156</v>
      </c>
      <c r="D32" s="139" t="s">
        <v>158</v>
      </c>
      <c r="E32" s="139" t="s">
        <v>172</v>
      </c>
      <c r="F32" s="138">
        <v>612</v>
      </c>
      <c r="G32" s="306">
        <v>465.6</v>
      </c>
      <c r="H32" s="316">
        <v>465.6</v>
      </c>
    </row>
    <row r="33" spans="1:8" ht="28.5" customHeight="1">
      <c r="A33" s="292" t="s">
        <v>369</v>
      </c>
      <c r="B33" s="300">
        <v>3900200000</v>
      </c>
      <c r="C33" s="138"/>
      <c r="D33" s="139"/>
      <c r="E33" s="139"/>
      <c r="F33" s="138"/>
      <c r="G33" s="227">
        <f>G34</f>
        <v>934.8000000000001</v>
      </c>
      <c r="H33" s="227">
        <f>H34</f>
        <v>934.8000000000001</v>
      </c>
    </row>
    <row r="34" spans="1:8" ht="63" customHeight="1">
      <c r="A34" s="238" t="s">
        <v>237</v>
      </c>
      <c r="B34" s="300" t="s">
        <v>310</v>
      </c>
      <c r="C34" s="138"/>
      <c r="D34" s="139"/>
      <c r="E34" s="139"/>
      <c r="F34" s="138"/>
      <c r="G34" s="227">
        <f>G35</f>
        <v>934.8000000000001</v>
      </c>
      <c r="H34" s="227">
        <f>H35</f>
        <v>934.8000000000001</v>
      </c>
    </row>
    <row r="35" spans="1:8" s="154" customFormat="1" ht="27" customHeight="1">
      <c r="A35" s="238" t="s">
        <v>288</v>
      </c>
      <c r="B35" s="242" t="s">
        <v>310</v>
      </c>
      <c r="C35" s="138">
        <v>156</v>
      </c>
      <c r="D35" s="139" t="s">
        <v>158</v>
      </c>
      <c r="E35" s="139" t="s">
        <v>172</v>
      </c>
      <c r="F35" s="138">
        <v>244</v>
      </c>
      <c r="G35" s="227">
        <f>901.7+22+68.2-57.1</f>
        <v>934.8000000000001</v>
      </c>
      <c r="H35" s="227">
        <f>901.7+22+68.2-57.1</f>
        <v>934.8000000000001</v>
      </c>
    </row>
    <row r="36" spans="1:8" s="154" customFormat="1" ht="31.5">
      <c r="A36" s="226" t="s">
        <v>370</v>
      </c>
      <c r="B36" s="300">
        <v>3900400000</v>
      </c>
      <c r="C36" s="138"/>
      <c r="D36" s="139"/>
      <c r="E36" s="139"/>
      <c r="F36" s="138"/>
      <c r="G36" s="227">
        <f>G38</f>
        <v>279.6</v>
      </c>
      <c r="H36" s="227">
        <f>H38</f>
        <v>279.6</v>
      </c>
    </row>
    <row r="37" spans="1:8" s="154" customFormat="1" ht="18.75" customHeight="1">
      <c r="A37" s="226" t="s">
        <v>235</v>
      </c>
      <c r="B37" s="242">
        <v>3900420300</v>
      </c>
      <c r="C37" s="138"/>
      <c r="D37" s="139"/>
      <c r="E37" s="139"/>
      <c r="F37" s="138"/>
      <c r="G37" s="227"/>
      <c r="H37" s="227"/>
    </row>
    <row r="38" spans="1:8" s="155" customFormat="1" ht="16.5" customHeight="1">
      <c r="A38" s="226" t="s">
        <v>288</v>
      </c>
      <c r="B38" s="242">
        <v>3900420300</v>
      </c>
      <c r="C38" s="138">
        <v>156</v>
      </c>
      <c r="D38" s="139" t="s">
        <v>158</v>
      </c>
      <c r="E38" s="139" t="s">
        <v>172</v>
      </c>
      <c r="F38" s="138">
        <v>244</v>
      </c>
      <c r="G38" s="227">
        <f>47.1+250-17.5</f>
        <v>279.6</v>
      </c>
      <c r="H38" s="227">
        <f>47.1+250-17.5</f>
        <v>279.6</v>
      </c>
    </row>
    <row r="39" spans="1:8" s="152" customFormat="1" ht="18" customHeight="1">
      <c r="A39" s="292" t="s">
        <v>371</v>
      </c>
      <c r="B39" s="242">
        <v>3900500000</v>
      </c>
      <c r="C39" s="138"/>
      <c r="D39" s="139"/>
      <c r="E39" s="139"/>
      <c r="F39" s="138"/>
      <c r="G39" s="227">
        <f>G40</f>
        <v>49275.5</v>
      </c>
      <c r="H39" s="227">
        <f>H40</f>
        <v>49275.5</v>
      </c>
    </row>
    <row r="40" spans="1:8" s="152" customFormat="1" ht="45.75" customHeight="1">
      <c r="A40" s="238" t="s">
        <v>236</v>
      </c>
      <c r="B40" s="300" t="s">
        <v>372</v>
      </c>
      <c r="C40" s="138"/>
      <c r="D40" s="139"/>
      <c r="E40" s="139"/>
      <c r="F40" s="138"/>
      <c r="G40" s="227">
        <f>G41</f>
        <v>49275.5</v>
      </c>
      <c r="H40" s="227">
        <f>H41</f>
        <v>49275.5</v>
      </c>
    </row>
    <row r="41" spans="1:8" s="152" customFormat="1" ht="19.5" customHeight="1">
      <c r="A41" s="238" t="s">
        <v>288</v>
      </c>
      <c r="B41" s="300" t="s">
        <v>372</v>
      </c>
      <c r="C41" s="138">
        <v>156</v>
      </c>
      <c r="D41" s="139" t="s">
        <v>158</v>
      </c>
      <c r="E41" s="139" t="s">
        <v>172</v>
      </c>
      <c r="F41" s="138">
        <v>244</v>
      </c>
      <c r="G41" s="240">
        <f>26949.3+25000-402.3-1797.7-473.8</f>
        <v>49275.5</v>
      </c>
      <c r="H41" s="240">
        <f>26949.3+25000-402.3-1797.7-473.8</f>
        <v>49275.5</v>
      </c>
    </row>
    <row r="42" spans="1:8" s="152" customFormat="1" ht="46.5" customHeight="1">
      <c r="A42" s="238" t="s">
        <v>373</v>
      </c>
      <c r="B42" s="300">
        <v>3900600000</v>
      </c>
      <c r="C42" s="138"/>
      <c r="D42" s="139"/>
      <c r="E42" s="139"/>
      <c r="F42" s="138"/>
      <c r="G42" s="227">
        <f>G43</f>
        <v>685</v>
      </c>
      <c r="H42" s="227">
        <f>H43</f>
        <v>685</v>
      </c>
    </row>
    <row r="43" spans="1:8" s="152" customFormat="1" ht="21.75" customHeight="1">
      <c r="A43" s="226" t="s">
        <v>235</v>
      </c>
      <c r="B43" s="300">
        <v>3900620300</v>
      </c>
      <c r="C43" s="138"/>
      <c r="D43" s="139"/>
      <c r="E43" s="139"/>
      <c r="F43" s="138"/>
      <c r="G43" s="227">
        <f>G44</f>
        <v>685</v>
      </c>
      <c r="H43" s="227">
        <f>H44</f>
        <v>685</v>
      </c>
    </row>
    <row r="44" spans="1:8" s="157" customFormat="1" ht="29.25" customHeight="1" hidden="1">
      <c r="A44" s="226" t="s">
        <v>288</v>
      </c>
      <c r="B44" s="242">
        <v>3900620300</v>
      </c>
      <c r="C44" s="138">
        <v>156</v>
      </c>
      <c r="D44" s="139" t="s">
        <v>158</v>
      </c>
      <c r="E44" s="139" t="s">
        <v>172</v>
      </c>
      <c r="F44" s="138">
        <v>244</v>
      </c>
      <c r="G44" s="240">
        <f>1000-315</f>
        <v>685</v>
      </c>
      <c r="H44" s="240">
        <f>1000-315</f>
        <v>685</v>
      </c>
    </row>
    <row r="45" spans="1:8" ht="31.5" hidden="1">
      <c r="A45" s="292" t="s">
        <v>374</v>
      </c>
      <c r="B45" s="242">
        <v>3900700000</v>
      </c>
      <c r="C45" s="138"/>
      <c r="D45" s="139"/>
      <c r="E45" s="139"/>
      <c r="F45" s="138"/>
      <c r="G45" s="227">
        <f>G46</f>
        <v>486.9</v>
      </c>
      <c r="H45" s="227">
        <f>H46</f>
        <v>300</v>
      </c>
    </row>
    <row r="46" spans="1:8" ht="33.75" customHeight="1" hidden="1">
      <c r="A46" s="226" t="s">
        <v>235</v>
      </c>
      <c r="B46" s="242">
        <v>3900720300</v>
      </c>
      <c r="C46" s="138"/>
      <c r="D46" s="139"/>
      <c r="E46" s="139"/>
      <c r="F46" s="138"/>
      <c r="G46" s="227">
        <f>G47</f>
        <v>486.9</v>
      </c>
      <c r="H46" s="227">
        <f>H47</f>
        <v>300</v>
      </c>
    </row>
    <row r="47" spans="1:8" ht="21" customHeight="1">
      <c r="A47" s="226" t="s">
        <v>288</v>
      </c>
      <c r="B47" s="300">
        <v>3900720300</v>
      </c>
      <c r="C47" s="138">
        <v>156</v>
      </c>
      <c r="D47" s="139" t="s">
        <v>158</v>
      </c>
      <c r="E47" s="139" t="s">
        <v>172</v>
      </c>
      <c r="F47" s="138">
        <v>244</v>
      </c>
      <c r="G47" s="227">
        <f>200+300-13.1</f>
        <v>486.9</v>
      </c>
      <c r="H47" s="227">
        <v>300</v>
      </c>
    </row>
    <row r="48" spans="1:8" ht="78" customHeight="1">
      <c r="A48" s="222" t="s">
        <v>294</v>
      </c>
      <c r="B48" s="142" t="s">
        <v>295</v>
      </c>
      <c r="C48" s="138"/>
      <c r="D48" s="139"/>
      <c r="E48" s="139"/>
      <c r="F48" s="138"/>
      <c r="G48" s="225">
        <f>G49+G52</f>
        <v>5322.700000000001</v>
      </c>
      <c r="H48" s="225">
        <f>H49+H52</f>
        <v>5322.700000000001</v>
      </c>
    </row>
    <row r="49" spans="1:8" ht="47.25">
      <c r="A49" s="226" t="s">
        <v>297</v>
      </c>
      <c r="B49" s="144" t="s">
        <v>298</v>
      </c>
      <c r="C49" s="138"/>
      <c r="D49" s="139"/>
      <c r="E49" s="139"/>
      <c r="F49" s="138"/>
      <c r="G49" s="227">
        <f>G50</f>
        <v>2313.4</v>
      </c>
      <c r="H49" s="227">
        <f>H50</f>
        <v>2313.4</v>
      </c>
    </row>
    <row r="50" spans="1:8" ht="32.25" customHeight="1">
      <c r="A50" s="226" t="s">
        <v>296</v>
      </c>
      <c r="B50" s="144" t="s">
        <v>299</v>
      </c>
      <c r="C50" s="138"/>
      <c r="D50" s="139"/>
      <c r="E50" s="139"/>
      <c r="F50" s="138"/>
      <c r="G50" s="227">
        <f>G51</f>
        <v>2313.4</v>
      </c>
      <c r="H50" s="227">
        <f>H51</f>
        <v>2313.4</v>
      </c>
    </row>
    <row r="51" spans="1:8" ht="20.25" customHeight="1">
      <c r="A51" s="226" t="s">
        <v>288</v>
      </c>
      <c r="B51" s="144" t="s">
        <v>299</v>
      </c>
      <c r="C51" s="138">
        <v>156</v>
      </c>
      <c r="D51" s="139" t="s">
        <v>177</v>
      </c>
      <c r="E51" s="139" t="s">
        <v>70</v>
      </c>
      <c r="F51" s="138">
        <v>244</v>
      </c>
      <c r="G51" s="227">
        <f>1500+227.9+585.5</f>
        <v>2313.4</v>
      </c>
      <c r="H51" s="227">
        <f>1500+227.9+585.5</f>
        <v>2313.4</v>
      </c>
    </row>
    <row r="52" spans="1:8" ht="63.75" customHeight="1">
      <c r="A52" s="226" t="s">
        <v>376</v>
      </c>
      <c r="B52" s="300" t="s">
        <v>388</v>
      </c>
      <c r="C52" s="138"/>
      <c r="D52" s="139"/>
      <c r="E52" s="139"/>
      <c r="F52" s="138"/>
      <c r="G52" s="227">
        <f>G53</f>
        <v>3009.3</v>
      </c>
      <c r="H52" s="227">
        <f>H53</f>
        <v>3009.3</v>
      </c>
    </row>
    <row r="53" spans="1:8" ht="20.25" customHeight="1">
      <c r="A53" s="238" t="s">
        <v>71</v>
      </c>
      <c r="B53" s="300" t="s">
        <v>389</v>
      </c>
      <c r="C53" s="138"/>
      <c r="D53" s="139"/>
      <c r="E53" s="139"/>
      <c r="F53" s="138"/>
      <c r="G53" s="227">
        <f>G54</f>
        <v>3009.3</v>
      </c>
      <c r="H53" s="227">
        <f>H54</f>
        <v>3009.3</v>
      </c>
    </row>
    <row r="54" spans="1:8" ht="63.75" customHeight="1">
      <c r="A54" s="259" t="s">
        <v>312</v>
      </c>
      <c r="B54" s="300" t="s">
        <v>389</v>
      </c>
      <c r="C54" s="138">
        <v>156</v>
      </c>
      <c r="D54" s="139" t="s">
        <v>177</v>
      </c>
      <c r="E54" s="139" t="s">
        <v>70</v>
      </c>
      <c r="F54" s="138">
        <v>811</v>
      </c>
      <c r="G54" s="227">
        <f>2400+600+9.3</f>
        <v>3009.3</v>
      </c>
      <c r="H54" s="227">
        <f>2400+600+9.3</f>
        <v>3009.3</v>
      </c>
    </row>
    <row r="55" spans="1:8" ht="61.5" customHeight="1">
      <c r="A55" s="222" t="s">
        <v>362</v>
      </c>
      <c r="B55" s="141" t="s">
        <v>390</v>
      </c>
      <c r="C55" s="223"/>
      <c r="D55" s="224"/>
      <c r="E55" s="224"/>
      <c r="F55" s="138"/>
      <c r="G55" s="225">
        <f>G56</f>
        <v>100</v>
      </c>
      <c r="H55" s="225">
        <f>H56</f>
        <v>100</v>
      </c>
    </row>
    <row r="56" spans="1:8" ht="32.25" customHeight="1">
      <c r="A56" s="226" t="s">
        <v>365</v>
      </c>
      <c r="B56" s="144" t="s">
        <v>391</v>
      </c>
      <c r="C56" s="138"/>
      <c r="D56" s="139"/>
      <c r="E56" s="139"/>
      <c r="F56" s="138"/>
      <c r="G56" s="227">
        <f>G57</f>
        <v>100</v>
      </c>
      <c r="H56" s="227">
        <f>H57</f>
        <v>100</v>
      </c>
    </row>
    <row r="57" spans="1:8" ht="21.75" customHeight="1">
      <c r="A57" s="226" t="s">
        <v>308</v>
      </c>
      <c r="B57" s="144" t="s">
        <v>392</v>
      </c>
      <c r="C57" s="138"/>
      <c r="D57" s="139"/>
      <c r="E57" s="139"/>
      <c r="F57" s="138"/>
      <c r="G57" s="310">
        <f>G58+G59</f>
        <v>100</v>
      </c>
      <c r="H57" s="310">
        <f>H58+H59</f>
        <v>100</v>
      </c>
    </row>
    <row r="58" spans="1:8" ht="21.75" customHeight="1">
      <c r="A58" s="238" t="s">
        <v>288</v>
      </c>
      <c r="B58" s="144" t="s">
        <v>392</v>
      </c>
      <c r="C58" s="138">
        <v>156</v>
      </c>
      <c r="D58" s="139" t="s">
        <v>156</v>
      </c>
      <c r="E58" s="139" t="s">
        <v>363</v>
      </c>
      <c r="F58" s="138">
        <v>244</v>
      </c>
      <c r="G58" s="308"/>
      <c r="H58" s="308"/>
    </row>
    <row r="59" spans="1:8" ht="20.25" customHeight="1">
      <c r="A59" s="226" t="s">
        <v>175</v>
      </c>
      <c r="B59" s="144" t="s">
        <v>392</v>
      </c>
      <c r="C59" s="138">
        <v>156</v>
      </c>
      <c r="D59" s="139" t="s">
        <v>156</v>
      </c>
      <c r="E59" s="139" t="s">
        <v>363</v>
      </c>
      <c r="F59" s="138">
        <v>612</v>
      </c>
      <c r="G59" s="309">
        <v>100</v>
      </c>
      <c r="H59" s="309">
        <v>100</v>
      </c>
    </row>
    <row r="60" spans="1:8" ht="21.75" customHeight="1">
      <c r="A60" s="146" t="s">
        <v>206</v>
      </c>
      <c r="B60" s="147"/>
      <c r="C60" s="307"/>
      <c r="D60" s="307"/>
      <c r="E60" s="307"/>
      <c r="F60" s="148"/>
      <c r="G60" s="228">
        <f>G17+G27+G48+G55</f>
        <v>70357.5</v>
      </c>
      <c r="H60" s="228">
        <f>H17+H27+H48+H55</f>
        <v>70170.59999999999</v>
      </c>
    </row>
    <row r="61" ht="56.25" customHeight="1"/>
    <row r="62" ht="24" customHeight="1"/>
    <row r="65" ht="43.5" customHeight="1"/>
    <row r="67" ht="39.75" customHeight="1"/>
    <row r="68" ht="40.5" customHeight="1"/>
    <row r="69" ht="41.25" customHeight="1"/>
    <row r="70" ht="41.25" customHeight="1"/>
    <row r="72" ht="39.75" customHeight="1"/>
    <row r="73" ht="39.75" customHeight="1"/>
    <row r="74" ht="24.75" customHeight="1"/>
    <row r="75" ht="37.5" customHeight="1"/>
    <row r="76" ht="39.75" customHeight="1"/>
    <row r="77" ht="42" customHeight="1"/>
    <row r="78" ht="23.25" customHeight="1"/>
    <row r="79" ht="58.5" customHeight="1"/>
    <row r="80" ht="38.25" customHeight="1"/>
    <row r="81" ht="75" customHeight="1"/>
    <row r="82" ht="27.75" customHeight="1"/>
    <row r="83" ht="40.5" customHeight="1"/>
    <row r="84" ht="62.25" customHeight="1"/>
    <row r="85" ht="41.25" customHeight="1"/>
    <row r="86" ht="40.5" customHeight="1"/>
    <row r="87" ht="75.75" customHeight="1"/>
    <row r="88" ht="22.5" customHeight="1"/>
    <row r="89" ht="25.5" customHeight="1"/>
    <row r="90" ht="37.5" customHeight="1"/>
    <row r="91" spans="1:8" s="157" customFormat="1" ht="60.75" customHeight="1">
      <c r="A91" s="132"/>
      <c r="B91" s="150"/>
      <c r="C91" s="150"/>
      <c r="D91" s="150"/>
      <c r="E91" s="150"/>
      <c r="F91" s="150"/>
      <c r="G91" s="133"/>
      <c r="H91" s="156"/>
    </row>
    <row r="92" spans="1:8" s="152" customFormat="1" ht="24" customHeight="1">
      <c r="A92" s="132"/>
      <c r="B92" s="150"/>
      <c r="C92" s="150"/>
      <c r="D92" s="150"/>
      <c r="E92" s="150"/>
      <c r="F92" s="150"/>
      <c r="G92" s="133"/>
      <c r="H92" s="151"/>
    </row>
    <row r="93" spans="1:8" s="152" customFormat="1" ht="79.5" customHeight="1">
      <c r="A93" s="132"/>
      <c r="B93" s="150"/>
      <c r="C93" s="150"/>
      <c r="D93" s="150"/>
      <c r="E93" s="150"/>
      <c r="F93" s="150"/>
      <c r="G93" s="133"/>
      <c r="H93" s="151"/>
    </row>
    <row r="94" spans="1:8" s="152" customFormat="1" ht="41.25" customHeight="1">
      <c r="A94" s="132"/>
      <c r="B94" s="150"/>
      <c r="C94" s="150"/>
      <c r="D94" s="150"/>
      <c r="E94" s="150"/>
      <c r="F94" s="150"/>
      <c r="G94" s="133"/>
      <c r="H94" s="151"/>
    </row>
    <row r="95" spans="1:8" s="152" customFormat="1" ht="37.5" customHeight="1">
      <c r="A95" s="132"/>
      <c r="B95" s="150"/>
      <c r="C95" s="150"/>
      <c r="D95" s="150"/>
      <c r="E95" s="150"/>
      <c r="F95" s="150"/>
      <c r="G95" s="133"/>
      <c r="H95" s="151"/>
    </row>
    <row r="96" spans="1:8" s="152" customFormat="1" ht="22.5" customHeight="1">
      <c r="A96" s="132"/>
      <c r="B96" s="150"/>
      <c r="C96" s="150"/>
      <c r="D96" s="150"/>
      <c r="E96" s="150"/>
      <c r="F96" s="150"/>
      <c r="G96" s="133"/>
      <c r="H96" s="151"/>
    </row>
    <row r="97" spans="1:8" s="152" customFormat="1" ht="24.75" customHeight="1">
      <c r="A97" s="132"/>
      <c r="B97" s="150"/>
      <c r="C97" s="150"/>
      <c r="D97" s="150"/>
      <c r="E97" s="150"/>
      <c r="F97" s="150"/>
      <c r="G97" s="133"/>
      <c r="H97" s="151"/>
    </row>
    <row r="98" spans="1:8" s="152" customFormat="1" ht="21.75" customHeight="1">
      <c r="A98" s="132"/>
      <c r="B98" s="150"/>
      <c r="C98" s="150"/>
      <c r="D98" s="150"/>
      <c r="E98" s="150"/>
      <c r="F98" s="150"/>
      <c r="G98" s="133"/>
      <c r="H98" s="151"/>
    </row>
    <row r="99" spans="1:8" s="152" customFormat="1" ht="44.25" customHeight="1">
      <c r="A99" s="132"/>
      <c r="B99" s="150"/>
      <c r="C99" s="150"/>
      <c r="D99" s="150"/>
      <c r="E99" s="150"/>
      <c r="F99" s="150"/>
      <c r="G99" s="133"/>
      <c r="H99" s="151"/>
    </row>
    <row r="100" spans="1:8" s="152" customFormat="1" ht="44.25" customHeight="1">
      <c r="A100" s="132"/>
      <c r="B100" s="150"/>
      <c r="C100" s="150"/>
      <c r="D100" s="150"/>
      <c r="E100" s="150"/>
      <c r="F100" s="150"/>
      <c r="G100" s="133"/>
      <c r="H100" s="151"/>
    </row>
    <row r="101" spans="1:8" s="152" customFormat="1" ht="40.5" customHeight="1">
      <c r="A101" s="132"/>
      <c r="B101" s="150"/>
      <c r="C101" s="150"/>
      <c r="D101" s="150"/>
      <c r="E101" s="150"/>
      <c r="F101" s="150"/>
      <c r="G101" s="133"/>
      <c r="H101" s="151"/>
    </row>
    <row r="102" spans="1:8" s="152" customFormat="1" ht="41.25" customHeight="1">
      <c r="A102" s="132"/>
      <c r="B102" s="150"/>
      <c r="C102" s="150"/>
      <c r="D102" s="150"/>
      <c r="E102" s="150"/>
      <c r="F102" s="150"/>
      <c r="G102" s="133"/>
      <c r="H102" s="151"/>
    </row>
    <row r="103" spans="1:8" s="152" customFormat="1" ht="41.25" customHeight="1">
      <c r="A103" s="132"/>
      <c r="B103" s="150"/>
      <c r="C103" s="150"/>
      <c r="D103" s="150"/>
      <c r="E103" s="150"/>
      <c r="F103" s="150"/>
      <c r="G103" s="133"/>
      <c r="H103" s="151"/>
    </row>
    <row r="104" spans="1:8" s="152" customFormat="1" ht="41.25" customHeight="1">
      <c r="A104" s="132"/>
      <c r="B104" s="150"/>
      <c r="C104" s="150"/>
      <c r="D104" s="150"/>
      <c r="E104" s="150"/>
      <c r="F104" s="150"/>
      <c r="G104" s="133"/>
      <c r="H104" s="151"/>
    </row>
    <row r="105" spans="1:8" s="152" customFormat="1" ht="40.5" customHeight="1">
      <c r="A105" s="132"/>
      <c r="B105" s="150"/>
      <c r="C105" s="150"/>
      <c r="D105" s="150"/>
      <c r="E105" s="150"/>
      <c r="F105" s="150"/>
      <c r="G105" s="133"/>
      <c r="H105" s="151"/>
    </row>
    <row r="106" spans="1:8" s="152" customFormat="1" ht="40.5" customHeight="1">
      <c r="A106" s="132"/>
      <c r="B106" s="150"/>
      <c r="C106" s="150"/>
      <c r="D106" s="150"/>
      <c r="E106" s="150"/>
      <c r="F106" s="150"/>
      <c r="G106" s="133"/>
      <c r="H106" s="151"/>
    </row>
    <row r="107" spans="1:8" s="152" customFormat="1" ht="77.25" customHeight="1">
      <c r="A107" s="132"/>
      <c r="B107" s="150"/>
      <c r="C107" s="150"/>
      <c r="D107" s="150"/>
      <c r="E107" s="150"/>
      <c r="F107" s="150"/>
      <c r="G107" s="133"/>
      <c r="H107" s="151"/>
    </row>
    <row r="108" spans="1:8" s="152" customFormat="1" ht="60" customHeight="1">
      <c r="A108" s="132"/>
      <c r="B108" s="150"/>
      <c r="C108" s="150"/>
      <c r="D108" s="150"/>
      <c r="E108" s="150"/>
      <c r="F108" s="150"/>
      <c r="G108" s="133"/>
      <c r="H108" s="151"/>
    </row>
    <row r="109" spans="1:8" s="152" customFormat="1" ht="22.5" customHeight="1">
      <c r="A109" s="132"/>
      <c r="B109" s="150"/>
      <c r="C109" s="150"/>
      <c r="D109" s="150"/>
      <c r="E109" s="150"/>
      <c r="F109" s="150"/>
      <c r="G109" s="133"/>
      <c r="H109" s="151"/>
    </row>
    <row r="110" spans="1:8" s="152" customFormat="1" ht="60" customHeight="1">
      <c r="A110" s="132"/>
      <c r="B110" s="150"/>
      <c r="C110" s="150"/>
      <c r="D110" s="150"/>
      <c r="E110" s="150"/>
      <c r="F110" s="150"/>
      <c r="G110" s="133"/>
      <c r="H110" s="151"/>
    </row>
    <row r="111" spans="1:8" s="152" customFormat="1" ht="21.75" customHeight="1">
      <c r="A111" s="132"/>
      <c r="B111" s="150"/>
      <c r="C111" s="150"/>
      <c r="D111" s="150"/>
      <c r="E111" s="150"/>
      <c r="F111" s="150"/>
      <c r="G111" s="133"/>
      <c r="H111" s="151"/>
    </row>
    <row r="112" spans="1:8" s="154" customFormat="1" ht="60.75" customHeight="1">
      <c r="A112" s="132"/>
      <c r="B112" s="150"/>
      <c r="C112" s="150"/>
      <c r="D112" s="150"/>
      <c r="E112" s="150"/>
      <c r="F112" s="150"/>
      <c r="G112" s="133"/>
      <c r="H112" s="153"/>
    </row>
    <row r="114" ht="22.5" customHeight="1"/>
    <row r="115" ht="66.75" customHeight="1"/>
    <row r="116" ht="22.5" customHeight="1"/>
    <row r="117" ht="57" customHeight="1"/>
    <row r="118" ht="22.5" customHeight="1"/>
    <row r="119" spans="1:8" s="154" customFormat="1" ht="60" customHeight="1">
      <c r="A119" s="132"/>
      <c r="B119" s="150"/>
      <c r="C119" s="150"/>
      <c r="D119" s="150"/>
      <c r="E119" s="150"/>
      <c r="F119" s="150"/>
      <c r="G119" s="133"/>
      <c r="H119" s="153"/>
    </row>
    <row r="122" ht="20.25" customHeight="1"/>
    <row r="123" ht="20.25" customHeight="1"/>
    <row r="124" ht="20.25" customHeight="1"/>
    <row r="129" ht="42.75" customHeight="1"/>
    <row r="131" ht="51" customHeight="1"/>
    <row r="133" spans="1:8" s="154" customFormat="1" ht="62.25" customHeight="1">
      <c r="A133" s="132"/>
      <c r="B133" s="150"/>
      <c r="C133" s="150"/>
      <c r="D133" s="150"/>
      <c r="E133" s="150"/>
      <c r="F133" s="150"/>
      <c r="G133" s="133"/>
      <c r="H133" s="153"/>
    </row>
    <row r="134" ht="23.25" customHeight="1"/>
    <row r="135" ht="38.25" customHeight="1"/>
    <row r="137" spans="1:8" s="154" customFormat="1" ht="60.75" customHeight="1">
      <c r="A137" s="132"/>
      <c r="B137" s="150"/>
      <c r="C137" s="150"/>
      <c r="D137" s="150"/>
      <c r="E137" s="150"/>
      <c r="F137" s="150"/>
      <c r="G137" s="133"/>
      <c r="H137" s="153"/>
    </row>
    <row r="138" ht="23.25" customHeight="1"/>
    <row r="140" spans="1:8" s="157" customFormat="1" ht="15.75">
      <c r="A140" s="132"/>
      <c r="B140" s="150"/>
      <c r="C140" s="150"/>
      <c r="D140" s="150"/>
      <c r="E140" s="150"/>
      <c r="F140" s="150"/>
      <c r="G140" s="133"/>
      <c r="H140" s="156"/>
    </row>
    <row r="141" spans="1:8" s="152" customFormat="1" ht="22.5" customHeight="1">
      <c r="A141" s="132"/>
      <c r="B141" s="150"/>
      <c r="C141" s="150"/>
      <c r="D141" s="150"/>
      <c r="E141" s="150"/>
      <c r="F141" s="150"/>
      <c r="G141" s="133"/>
      <c r="H141" s="151"/>
    </row>
    <row r="142" spans="1:8" s="152" customFormat="1" ht="60.75" customHeight="1">
      <c r="A142" s="132"/>
      <c r="B142" s="150"/>
      <c r="C142" s="150"/>
      <c r="D142" s="150"/>
      <c r="E142" s="150"/>
      <c r="F142" s="150"/>
      <c r="G142" s="133"/>
      <c r="H142" s="151"/>
    </row>
    <row r="143" spans="1:8" s="152" customFormat="1" ht="77.25" customHeight="1">
      <c r="A143" s="132"/>
      <c r="B143" s="150"/>
      <c r="C143" s="150"/>
      <c r="D143" s="150"/>
      <c r="E143" s="150"/>
      <c r="F143" s="150"/>
      <c r="G143" s="133"/>
      <c r="H143" s="151"/>
    </row>
    <row r="144" spans="1:8" s="152" customFormat="1" ht="23.25" customHeight="1">
      <c r="A144" s="132"/>
      <c r="B144" s="150"/>
      <c r="C144" s="150"/>
      <c r="D144" s="150"/>
      <c r="E144" s="150"/>
      <c r="F144" s="150"/>
      <c r="G144" s="133"/>
      <c r="H144" s="151"/>
    </row>
    <row r="145" spans="1:8" s="152" customFormat="1" ht="57.75" customHeight="1">
      <c r="A145" s="132"/>
      <c r="B145" s="150"/>
      <c r="C145" s="150"/>
      <c r="D145" s="150"/>
      <c r="E145" s="150"/>
      <c r="F145" s="150"/>
      <c r="G145" s="133"/>
      <c r="H145" s="151"/>
    </row>
    <row r="146" spans="1:8" s="152" customFormat="1" ht="77.25" customHeight="1">
      <c r="A146" s="132"/>
      <c r="B146" s="150"/>
      <c r="C146" s="150"/>
      <c r="D146" s="150"/>
      <c r="E146" s="150"/>
      <c r="F146" s="150"/>
      <c r="G146" s="133"/>
      <c r="H146" s="151"/>
    </row>
    <row r="147" spans="1:8" s="152" customFormat="1" ht="25.5" customHeight="1">
      <c r="A147" s="132"/>
      <c r="B147" s="150"/>
      <c r="C147" s="150"/>
      <c r="D147" s="150"/>
      <c r="E147" s="150"/>
      <c r="F147" s="150"/>
      <c r="G147" s="133"/>
      <c r="H147" s="151"/>
    </row>
    <row r="148" spans="1:8" s="152" customFormat="1" ht="56.25" customHeight="1">
      <c r="A148" s="132"/>
      <c r="B148" s="150"/>
      <c r="C148" s="150"/>
      <c r="D148" s="150"/>
      <c r="E148" s="150"/>
      <c r="F148" s="150"/>
      <c r="G148" s="133"/>
      <c r="H148" s="151"/>
    </row>
    <row r="149" spans="1:8" s="152" customFormat="1" ht="60" customHeight="1">
      <c r="A149" s="132"/>
      <c r="B149" s="150"/>
      <c r="C149" s="150"/>
      <c r="D149" s="150"/>
      <c r="E149" s="150"/>
      <c r="F149" s="150"/>
      <c r="G149" s="133"/>
      <c r="H149" s="151"/>
    </row>
    <row r="150" spans="1:8" s="152" customFormat="1" ht="75.75" customHeight="1">
      <c r="A150" s="132"/>
      <c r="B150" s="150"/>
      <c r="C150" s="150"/>
      <c r="D150" s="150"/>
      <c r="E150" s="150"/>
      <c r="F150" s="150"/>
      <c r="G150" s="133"/>
      <c r="H150" s="151"/>
    </row>
    <row r="151" spans="1:8" s="152" customFormat="1" ht="23.25" customHeight="1">
      <c r="A151" s="132"/>
      <c r="B151" s="150"/>
      <c r="C151" s="150"/>
      <c r="D151" s="150"/>
      <c r="E151" s="150"/>
      <c r="F151" s="150"/>
      <c r="G151" s="133"/>
      <c r="H151" s="151"/>
    </row>
    <row r="152" spans="1:8" s="152" customFormat="1" ht="40.5" customHeight="1">
      <c r="A152" s="132"/>
      <c r="B152" s="150"/>
      <c r="C152" s="150"/>
      <c r="D152" s="150"/>
      <c r="E152" s="150"/>
      <c r="F152" s="150"/>
      <c r="G152" s="133"/>
      <c r="H152" s="151"/>
    </row>
    <row r="153" spans="1:8" s="152" customFormat="1" ht="75.75" customHeight="1">
      <c r="A153" s="132"/>
      <c r="B153" s="150"/>
      <c r="C153" s="150"/>
      <c r="D153" s="150"/>
      <c r="E153" s="150"/>
      <c r="F153" s="150"/>
      <c r="G153" s="133"/>
      <c r="H153" s="151"/>
    </row>
    <row r="154" spans="1:8" s="152" customFormat="1" ht="23.25" customHeight="1">
      <c r="A154" s="132"/>
      <c r="B154" s="150"/>
      <c r="C154" s="150"/>
      <c r="D154" s="150"/>
      <c r="E154" s="150"/>
      <c r="F154" s="150"/>
      <c r="G154" s="133"/>
      <c r="H154" s="151"/>
    </row>
    <row r="155" spans="1:8" s="152" customFormat="1" ht="55.5" customHeight="1">
      <c r="A155" s="132"/>
      <c r="B155" s="150"/>
      <c r="C155" s="150"/>
      <c r="D155" s="150"/>
      <c r="E155" s="150"/>
      <c r="F155" s="150"/>
      <c r="G155" s="133"/>
      <c r="H155" s="151"/>
    </row>
    <row r="156" spans="1:8" s="152" customFormat="1" ht="26.25" customHeight="1">
      <c r="A156" s="132"/>
      <c r="B156" s="150"/>
      <c r="C156" s="150"/>
      <c r="D156" s="150"/>
      <c r="E156" s="150"/>
      <c r="F156" s="150"/>
      <c r="G156" s="133"/>
      <c r="H156" s="151"/>
    </row>
    <row r="157" spans="1:8" s="152" customFormat="1" ht="76.5" customHeight="1">
      <c r="A157" s="132"/>
      <c r="B157" s="150"/>
      <c r="C157" s="150"/>
      <c r="D157" s="150"/>
      <c r="E157" s="150"/>
      <c r="F157" s="150"/>
      <c r="G157" s="133"/>
      <c r="H157" s="151"/>
    </row>
    <row r="158" spans="1:8" s="152" customFormat="1" ht="21.75" customHeight="1">
      <c r="A158" s="132"/>
      <c r="B158" s="150"/>
      <c r="C158" s="150"/>
      <c r="D158" s="150"/>
      <c r="E158" s="150"/>
      <c r="F158" s="150"/>
      <c r="G158" s="133"/>
      <c r="H158" s="151"/>
    </row>
    <row r="159" spans="1:8" s="154" customFormat="1" ht="60.75" customHeight="1">
      <c r="A159" s="132"/>
      <c r="B159" s="150"/>
      <c r="C159" s="150"/>
      <c r="D159" s="150"/>
      <c r="E159" s="150"/>
      <c r="F159" s="150"/>
      <c r="G159" s="133"/>
      <c r="H159" s="153"/>
    </row>
    <row r="161" ht="41.25" customHeight="1"/>
    <row r="162" ht="41.25" customHeight="1"/>
    <row r="163" ht="41.25" customHeight="1"/>
    <row r="164" ht="41.25" customHeight="1"/>
    <row r="165" spans="1:8" s="157" customFormat="1" ht="41.25" customHeight="1">
      <c r="A165" s="132"/>
      <c r="B165" s="150"/>
      <c r="C165" s="150"/>
      <c r="D165" s="150"/>
      <c r="E165" s="150"/>
      <c r="F165" s="150"/>
      <c r="G165" s="133"/>
      <c r="H165" s="156"/>
    </row>
    <row r="166" spans="1:8" s="152" customFormat="1" ht="22.5" customHeight="1">
      <c r="A166" s="132"/>
      <c r="B166" s="150"/>
      <c r="C166" s="150"/>
      <c r="D166" s="150"/>
      <c r="E166" s="150"/>
      <c r="F166" s="150"/>
      <c r="G166" s="133"/>
      <c r="H166" s="151"/>
    </row>
    <row r="167" spans="1:8" s="152" customFormat="1" ht="40.5" customHeight="1">
      <c r="A167" s="132"/>
      <c r="B167" s="150"/>
      <c r="C167" s="150"/>
      <c r="D167" s="150"/>
      <c r="E167" s="150"/>
      <c r="F167" s="150"/>
      <c r="G167" s="133"/>
      <c r="H167" s="151"/>
    </row>
    <row r="168" spans="1:8" s="152" customFormat="1" ht="41.25" customHeight="1">
      <c r="A168" s="132"/>
      <c r="B168" s="150"/>
      <c r="C168" s="150"/>
      <c r="D168" s="150"/>
      <c r="E168" s="150"/>
      <c r="F168" s="150"/>
      <c r="G168" s="133"/>
      <c r="H168" s="151"/>
    </row>
    <row r="169" spans="1:8" s="152" customFormat="1" ht="41.25" customHeight="1">
      <c r="A169" s="132"/>
      <c r="B169" s="150"/>
      <c r="C169" s="150"/>
      <c r="D169" s="150"/>
      <c r="E169" s="150"/>
      <c r="F169" s="150"/>
      <c r="G169" s="133"/>
      <c r="H169" s="151"/>
    </row>
    <row r="170" spans="1:8" s="152" customFormat="1" ht="39" customHeight="1">
      <c r="A170" s="132"/>
      <c r="B170" s="150"/>
      <c r="C170" s="150"/>
      <c r="D170" s="150"/>
      <c r="E170" s="150"/>
      <c r="F170" s="150"/>
      <c r="G170" s="133"/>
      <c r="H170" s="151"/>
    </row>
    <row r="171" spans="1:8" s="152" customFormat="1" ht="39.75" customHeight="1">
      <c r="A171" s="132"/>
      <c r="B171" s="150"/>
      <c r="C171" s="150"/>
      <c r="D171" s="150"/>
      <c r="E171" s="150"/>
      <c r="F171" s="150"/>
      <c r="G171" s="133"/>
      <c r="H171" s="151"/>
    </row>
    <row r="172" spans="1:8" s="152" customFormat="1" ht="39" customHeight="1">
      <c r="A172" s="132"/>
      <c r="B172" s="150"/>
      <c r="C172" s="150"/>
      <c r="D172" s="150"/>
      <c r="E172" s="150"/>
      <c r="F172" s="150"/>
      <c r="G172" s="133"/>
      <c r="H172" s="151"/>
    </row>
    <row r="173" spans="1:8" s="152" customFormat="1" ht="39.75" customHeight="1">
      <c r="A173" s="132"/>
      <c r="B173" s="150"/>
      <c r="C173" s="150"/>
      <c r="D173" s="150"/>
      <c r="E173" s="150"/>
      <c r="F173" s="150"/>
      <c r="G173" s="133"/>
      <c r="H173" s="151"/>
    </row>
    <row r="174" spans="1:8" s="152" customFormat="1" ht="75.75" customHeight="1">
      <c r="A174" s="132"/>
      <c r="B174" s="150"/>
      <c r="C174" s="150"/>
      <c r="D174" s="150"/>
      <c r="E174" s="150"/>
      <c r="F174" s="150"/>
      <c r="G174" s="133"/>
      <c r="H174" s="151"/>
    </row>
    <row r="175" spans="1:8" s="152" customFormat="1" ht="39.75" customHeight="1">
      <c r="A175" s="132"/>
      <c r="B175" s="150"/>
      <c r="C175" s="150"/>
      <c r="D175" s="150"/>
      <c r="E175" s="150"/>
      <c r="F175" s="150"/>
      <c r="G175" s="133"/>
      <c r="H175" s="151"/>
    </row>
    <row r="176" spans="1:8" s="152" customFormat="1" ht="15.75">
      <c r="A176" s="132"/>
      <c r="B176" s="150"/>
      <c r="C176" s="150"/>
      <c r="D176" s="150"/>
      <c r="E176" s="150"/>
      <c r="F176" s="150"/>
      <c r="G176" s="133"/>
      <c r="H176" s="151"/>
    </row>
    <row r="177" spans="1:8" s="152" customFormat="1" ht="39.75" customHeight="1">
      <c r="A177" s="132"/>
      <c r="B177" s="150"/>
      <c r="C177" s="150"/>
      <c r="D177" s="150"/>
      <c r="E177" s="150"/>
      <c r="F177" s="150"/>
      <c r="G177" s="133"/>
      <c r="H177" s="151"/>
    </row>
    <row r="178" spans="1:8" s="152" customFormat="1" ht="40.5" customHeight="1">
      <c r="A178" s="132"/>
      <c r="B178" s="150"/>
      <c r="C178" s="150"/>
      <c r="D178" s="150"/>
      <c r="E178" s="150"/>
      <c r="F178" s="150"/>
      <c r="G178" s="133"/>
      <c r="H178" s="151"/>
    </row>
    <row r="179" spans="1:8" s="152" customFormat="1" ht="41.25" customHeight="1">
      <c r="A179" s="132"/>
      <c r="B179" s="150"/>
      <c r="C179" s="150"/>
      <c r="D179" s="150"/>
      <c r="E179" s="150"/>
      <c r="F179" s="150"/>
      <c r="G179" s="133"/>
      <c r="H179" s="151"/>
    </row>
    <row r="180" spans="1:8" s="152" customFormat="1" ht="23.25" customHeight="1">
      <c r="A180" s="132"/>
      <c r="B180" s="150"/>
      <c r="C180" s="150"/>
      <c r="D180" s="150"/>
      <c r="E180" s="150"/>
      <c r="F180" s="150"/>
      <c r="G180" s="133"/>
      <c r="H180" s="151"/>
    </row>
    <row r="181" spans="1:8" s="152" customFormat="1" ht="38.25" customHeight="1">
      <c r="A181" s="132"/>
      <c r="B181" s="150"/>
      <c r="C181" s="150"/>
      <c r="D181" s="150"/>
      <c r="E181" s="150"/>
      <c r="F181" s="150"/>
      <c r="G181" s="133"/>
      <c r="H181" s="151"/>
    </row>
    <row r="182" spans="1:8" s="152" customFormat="1" ht="25.5" customHeight="1">
      <c r="A182" s="132"/>
      <c r="B182" s="150"/>
      <c r="C182" s="150"/>
      <c r="D182" s="150"/>
      <c r="E182" s="150"/>
      <c r="F182" s="150"/>
      <c r="G182" s="133"/>
      <c r="H182" s="151"/>
    </row>
    <row r="183" spans="1:8" s="152" customFormat="1" ht="57" customHeight="1">
      <c r="A183" s="132"/>
      <c r="B183" s="150"/>
      <c r="C183" s="150"/>
      <c r="D183" s="150"/>
      <c r="E183" s="150"/>
      <c r="F183" s="150"/>
      <c r="G183" s="133"/>
      <c r="H183" s="151"/>
    </row>
    <row r="184" spans="1:8" s="152" customFormat="1" ht="25.5" customHeight="1">
      <c r="A184" s="132"/>
      <c r="B184" s="150"/>
      <c r="C184" s="150"/>
      <c r="D184" s="150"/>
      <c r="E184" s="150"/>
      <c r="F184" s="150"/>
      <c r="G184" s="133"/>
      <c r="H184" s="151"/>
    </row>
    <row r="185" spans="1:8" s="152" customFormat="1" ht="61.5" customHeight="1">
      <c r="A185" s="132"/>
      <c r="B185" s="150"/>
      <c r="C185" s="150"/>
      <c r="D185" s="150"/>
      <c r="E185" s="150"/>
      <c r="F185" s="150"/>
      <c r="G185" s="133"/>
      <c r="H185" s="151"/>
    </row>
    <row r="186" spans="1:8" s="152" customFormat="1" ht="44.25" customHeight="1">
      <c r="A186" s="132"/>
      <c r="B186" s="150"/>
      <c r="C186" s="150"/>
      <c r="D186" s="150"/>
      <c r="E186" s="150"/>
      <c r="F186" s="150"/>
      <c r="G186" s="133"/>
      <c r="H186" s="151"/>
    </row>
    <row r="187" spans="1:8" s="152" customFormat="1" ht="44.25" customHeight="1">
      <c r="A187" s="132"/>
      <c r="B187" s="150"/>
      <c r="C187" s="150"/>
      <c r="D187" s="150"/>
      <c r="E187" s="150"/>
      <c r="F187" s="150"/>
      <c r="G187" s="133"/>
      <c r="H187" s="151"/>
    </row>
    <row r="188" spans="1:8" s="152" customFormat="1" ht="44.25" customHeight="1">
      <c r="A188" s="132"/>
      <c r="B188" s="150"/>
      <c r="C188" s="150"/>
      <c r="D188" s="150"/>
      <c r="E188" s="150"/>
      <c r="F188" s="150"/>
      <c r="G188" s="133"/>
      <c r="H188" s="151"/>
    </row>
    <row r="189" spans="1:8" s="158" customFormat="1" ht="18.75">
      <c r="A189" s="132"/>
      <c r="B189" s="150"/>
      <c r="C189" s="150"/>
      <c r="D189" s="150"/>
      <c r="E189" s="150"/>
      <c r="F189" s="150"/>
      <c r="G189" s="133"/>
      <c r="H189" s="134"/>
    </row>
  </sheetData>
  <sheetProtection/>
  <mergeCells count="12">
    <mergeCell ref="A13:H13"/>
    <mergeCell ref="B7:H7"/>
    <mergeCell ref="B8:H8"/>
    <mergeCell ref="B9:H9"/>
    <mergeCell ref="B10:G10"/>
    <mergeCell ref="A12:H12"/>
    <mergeCell ref="B1:H1"/>
    <mergeCell ref="B2:H2"/>
    <mergeCell ref="B3:H3"/>
    <mergeCell ref="B4:H4"/>
    <mergeCell ref="B5:H5"/>
    <mergeCell ref="B6:H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L30"/>
  <sheetViews>
    <sheetView zoomScale="75" zoomScaleNormal="75" workbookViewId="0" topLeftCell="A1">
      <selection activeCell="E20" sqref="E20"/>
    </sheetView>
  </sheetViews>
  <sheetFormatPr defaultColWidth="11.625" defaultRowHeight="12.75"/>
  <cols>
    <col min="1" max="1" width="71.625" style="31" customWidth="1"/>
    <col min="2" max="2" width="18.25390625" style="31" customWidth="1"/>
    <col min="3" max="3" width="17.625" style="31" customWidth="1"/>
    <col min="4" max="16384" width="11.625" style="31" customWidth="1"/>
  </cols>
  <sheetData>
    <row r="1" spans="1:12" ht="17.25" customHeight="1">
      <c r="A1" s="128"/>
      <c r="B1" s="131" t="s">
        <v>74</v>
      </c>
      <c r="C1" s="160"/>
      <c r="D1" s="160"/>
      <c r="E1" s="160"/>
      <c r="F1" s="160"/>
      <c r="G1" s="160"/>
      <c r="H1" s="160"/>
      <c r="I1" s="160"/>
      <c r="J1" s="160"/>
      <c r="K1" s="214"/>
      <c r="L1" s="214"/>
    </row>
    <row r="2" spans="1:12" ht="14.25" customHeight="1">
      <c r="A2" s="130"/>
      <c r="B2" s="213" t="s">
        <v>204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15">
      <c r="A3" s="128"/>
      <c r="B3" s="160" t="s">
        <v>75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ht="15">
      <c r="A4" s="128"/>
      <c r="B4" s="26" t="s">
        <v>269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3" ht="12.75" customHeight="1" hidden="1">
      <c r="A5" s="128"/>
      <c r="B5" s="377"/>
      <c r="C5" s="377"/>
    </row>
    <row r="6" spans="1:3" ht="15.75" hidden="1">
      <c r="A6" s="128"/>
      <c r="B6" s="379"/>
      <c r="C6" s="379"/>
    </row>
    <row r="7" spans="1:3" ht="15.75" hidden="1">
      <c r="A7" s="128"/>
      <c r="B7" s="379"/>
      <c r="C7" s="379"/>
    </row>
    <row r="8" spans="1:3" ht="19.5" customHeight="1" hidden="1">
      <c r="A8" s="128"/>
      <c r="B8" s="377"/>
      <c r="C8" s="377"/>
    </row>
    <row r="9" spans="1:3" ht="15.75" hidden="1">
      <c r="A9" s="128"/>
      <c r="B9" s="129"/>
      <c r="C9" s="129"/>
    </row>
    <row r="10" spans="1:3" ht="15.75">
      <c r="A10" s="128"/>
      <c r="B10" s="129"/>
      <c r="C10" s="129"/>
    </row>
    <row r="11" spans="1:3" ht="15">
      <c r="A11" s="128"/>
      <c r="B11" s="128"/>
      <c r="C11" s="128"/>
    </row>
    <row r="12" spans="1:3" ht="41.25" customHeight="1">
      <c r="A12" s="378" t="s">
        <v>325</v>
      </c>
      <c r="B12" s="378"/>
      <c r="C12" s="378"/>
    </row>
    <row r="13" spans="1:2" ht="15">
      <c r="A13" s="128"/>
      <c r="B13" s="128"/>
    </row>
    <row r="14" spans="1:3" ht="24.75" customHeight="1">
      <c r="A14" s="126" t="s">
        <v>208</v>
      </c>
      <c r="B14" s="215" t="s">
        <v>74</v>
      </c>
      <c r="C14" s="126" t="s">
        <v>200</v>
      </c>
    </row>
    <row r="15" spans="1:3" ht="12.75">
      <c r="A15" s="216">
        <v>1</v>
      </c>
      <c r="B15" s="124">
        <v>2</v>
      </c>
      <c r="C15" s="216">
        <v>3</v>
      </c>
    </row>
    <row r="16" spans="1:3" ht="30" customHeight="1">
      <c r="A16" s="265" t="s">
        <v>163</v>
      </c>
      <c r="B16" s="266">
        <v>438.1</v>
      </c>
      <c r="C16" s="266">
        <v>438.1</v>
      </c>
    </row>
    <row r="17" spans="1:3" ht="51.75" customHeight="1">
      <c r="A17" s="265" t="s">
        <v>300</v>
      </c>
      <c r="B17" s="267">
        <v>136.8</v>
      </c>
      <c r="C17" s="267">
        <v>136.8</v>
      </c>
    </row>
    <row r="18" spans="1:3" ht="56.25" customHeight="1">
      <c r="A18" s="265" t="s">
        <v>207</v>
      </c>
      <c r="B18" s="267">
        <v>84</v>
      </c>
      <c r="C18" s="267">
        <v>84</v>
      </c>
    </row>
    <row r="19" spans="1:3" ht="43.5" customHeight="1">
      <c r="A19" s="265" t="s">
        <v>273</v>
      </c>
      <c r="B19" s="267">
        <v>119.2</v>
      </c>
      <c r="C19" s="267">
        <v>119.2</v>
      </c>
    </row>
    <row r="20" spans="1:3" ht="66.75" customHeight="1">
      <c r="A20" s="270" t="s">
        <v>301</v>
      </c>
      <c r="B20" s="268">
        <v>440.8</v>
      </c>
      <c r="C20" s="268">
        <v>440.8</v>
      </c>
    </row>
    <row r="21" spans="1:3" ht="15.75" customHeight="1">
      <c r="A21" s="265" t="s">
        <v>164</v>
      </c>
      <c r="B21" s="268">
        <v>154.8</v>
      </c>
      <c r="C21" s="268">
        <v>154.8</v>
      </c>
    </row>
    <row r="22" spans="1:3" ht="17.25" customHeight="1">
      <c r="A22" s="265" t="s">
        <v>274</v>
      </c>
      <c r="B22" s="268">
        <v>78.2</v>
      </c>
      <c r="C22" s="268">
        <v>78.2</v>
      </c>
    </row>
    <row r="23" spans="1:3" ht="42" customHeight="1">
      <c r="A23" s="265" t="s">
        <v>275</v>
      </c>
      <c r="B23" s="268">
        <v>592.5</v>
      </c>
      <c r="C23" s="268">
        <v>592.5</v>
      </c>
    </row>
    <row r="24" spans="1:3" ht="42" customHeight="1">
      <c r="A24" s="265" t="s">
        <v>304</v>
      </c>
      <c r="B24" s="268">
        <v>306.7</v>
      </c>
      <c r="C24" s="268">
        <v>306.7</v>
      </c>
    </row>
    <row r="25" spans="1:3" ht="21" customHeight="1">
      <c r="A25" s="265" t="s">
        <v>305</v>
      </c>
      <c r="B25" s="268">
        <v>335.8</v>
      </c>
      <c r="C25" s="268">
        <v>335.8</v>
      </c>
    </row>
    <row r="26" spans="1:3" ht="42.75" customHeight="1">
      <c r="A26" s="265" t="s">
        <v>306</v>
      </c>
      <c r="B26" s="268">
        <v>1071.5</v>
      </c>
      <c r="C26" s="268">
        <v>1071.5</v>
      </c>
    </row>
    <row r="27" spans="1:3" ht="29.25" customHeight="1">
      <c r="A27" s="265" t="s">
        <v>234</v>
      </c>
      <c r="B27" s="268">
        <v>0.3</v>
      </c>
      <c r="C27" s="268">
        <v>0.3</v>
      </c>
    </row>
    <row r="28" spans="1:3" ht="44.25" customHeight="1">
      <c r="A28" s="265" t="s">
        <v>326</v>
      </c>
      <c r="B28" s="268">
        <v>111.3</v>
      </c>
      <c r="C28" s="268">
        <v>111.3</v>
      </c>
    </row>
    <row r="29" spans="1:3" ht="30.75" customHeight="1">
      <c r="A29" s="265" t="s">
        <v>319</v>
      </c>
      <c r="B29" s="269">
        <v>25.1</v>
      </c>
      <c r="C29" s="269">
        <v>25.1</v>
      </c>
    </row>
    <row r="30" spans="1:3" ht="14.25" customHeight="1">
      <c r="A30" s="126" t="s">
        <v>206</v>
      </c>
      <c r="B30" s="217">
        <f>SUM(B16:B29)</f>
        <v>3895.1000000000004</v>
      </c>
      <c r="C30" s="217">
        <f>SUM(C16:C29)</f>
        <v>3895.1000000000004</v>
      </c>
    </row>
  </sheetData>
  <sheetProtection selectLockedCells="1" selectUnlockedCells="1"/>
  <mergeCells count="5">
    <mergeCell ref="B8:C8"/>
    <mergeCell ref="A12:C12"/>
    <mergeCell ref="B5:C5"/>
    <mergeCell ref="B6:C6"/>
    <mergeCell ref="B7:C7"/>
  </mergeCells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scale="90" r:id="rId1"/>
  <headerFooter alignWithMargins="0">
    <oddFooter>&amp;C&amp;Ь&amp;Ф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</dc:creator>
  <cp:keywords/>
  <dc:description/>
  <cp:lastModifiedBy>Первунинская Н.П.</cp:lastModifiedBy>
  <cp:lastPrinted>2021-05-11T07:26:32Z</cp:lastPrinted>
  <dcterms:created xsi:type="dcterms:W3CDTF">2015-09-21T08:31:07Z</dcterms:created>
  <dcterms:modified xsi:type="dcterms:W3CDTF">2021-05-11T07:34:36Z</dcterms:modified>
  <cp:category/>
  <cp:version/>
  <cp:contentType/>
  <cp:contentStatus/>
</cp:coreProperties>
</file>